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vpt-my.sharepoint.com/personal/suporte_esav_ipv_pt/Documents/Desktop/"/>
    </mc:Choice>
  </mc:AlternateContent>
  <xr:revisionPtr revIDLastSave="0" documentId="8_{ACA76765-173A-483D-9332-71A0E1FA0215}" xr6:coauthVersionLast="47" xr6:coauthVersionMax="47" xr10:uidLastSave="{00000000-0000-0000-0000-000000000000}"/>
  <bookViews>
    <workbookView xWindow="-120" yWindow="-120" windowWidth="29040" windowHeight="15720" xr2:uid="{7AE00FB8-0227-4F2C-91FF-C5BDB6F28541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8" i="1" l="1"/>
  <c r="F217" i="1"/>
  <c r="F167" i="1"/>
  <c r="F166" i="1"/>
  <c r="F104" i="1"/>
  <c r="F105" i="1"/>
  <c r="F212" i="1"/>
  <c r="F211" i="1"/>
  <c r="F210" i="1"/>
  <c r="F209" i="1"/>
  <c r="F208" i="1"/>
  <c r="F207" i="1"/>
  <c r="F131" i="1"/>
  <c r="F130" i="1"/>
  <c r="F132" i="1" s="1"/>
  <c r="F127" i="1"/>
  <c r="F126" i="1"/>
  <c r="F191" i="1"/>
  <c r="F189" i="1"/>
  <c r="F194" i="1"/>
  <c r="F193" i="1"/>
  <c r="F192" i="1"/>
  <c r="F182" i="1"/>
  <c r="F181" i="1"/>
  <c r="F161" i="1"/>
  <c r="F160" i="1"/>
  <c r="F151" i="1"/>
  <c r="F153" i="1"/>
  <c r="F154" i="1"/>
  <c r="F145" i="1"/>
  <c r="F144" i="1"/>
  <c r="F143" i="1"/>
  <c r="F140" i="1"/>
  <c r="F139" i="1"/>
  <c r="F136" i="1"/>
  <c r="F135" i="1"/>
  <c r="F122" i="1"/>
  <c r="F115" i="1"/>
  <c r="F114" i="1"/>
  <c r="F99" i="1"/>
  <c r="F78" i="1"/>
  <c r="F77" i="1"/>
  <c r="F76" i="1"/>
  <c r="F70" i="1"/>
  <c r="F69" i="1"/>
  <c r="F66" i="1"/>
  <c r="F67" i="1" s="1"/>
  <c r="F57" i="1"/>
  <c r="F56" i="1"/>
  <c r="F53" i="1"/>
  <c r="F52" i="1"/>
  <c r="F49" i="1"/>
  <c r="F48" i="1"/>
  <c r="F45" i="1"/>
  <c r="F44" i="1"/>
  <c r="F36" i="1"/>
  <c r="F35" i="1"/>
  <c r="F31" i="1"/>
  <c r="F30" i="1"/>
  <c r="F29" i="1"/>
  <c r="F28" i="1"/>
  <c r="F27" i="1"/>
  <c r="F22" i="1"/>
  <c r="F21" i="1"/>
  <c r="F18" i="1"/>
  <c r="F17" i="1"/>
  <c r="F14" i="1"/>
  <c r="F13" i="1"/>
  <c r="F12" i="1"/>
  <c r="F11" i="1"/>
  <c r="F10" i="1"/>
  <c r="F168" i="1" l="1"/>
  <c r="F169" i="1" s="1"/>
  <c r="F137" i="1"/>
  <c r="F106" i="1"/>
  <c r="F107" i="1" s="1"/>
  <c r="F195" i="1"/>
  <c r="F196" i="1" s="1"/>
  <c r="F141" i="1"/>
  <c r="F38" i="1"/>
  <c r="F146" i="1"/>
  <c r="F128" i="1"/>
  <c r="F183" i="1"/>
  <c r="F24" i="1"/>
  <c r="F116" i="1"/>
  <c r="F46" i="1"/>
  <c r="F54" i="1"/>
  <c r="F50" i="1"/>
  <c r="F15" i="1"/>
  <c r="F32" i="1"/>
  <c r="F155" i="1" a="1"/>
  <c r="F155" i="1" s="1"/>
  <c r="F19" i="1"/>
  <c r="F219" i="1" l="1"/>
  <c r="F220" i="1" s="1"/>
  <c r="F202" i="1"/>
  <c r="F201" i="1"/>
  <c r="F200" i="1"/>
  <c r="F179" i="1"/>
  <c r="F178" i="1"/>
  <c r="F176" i="1"/>
  <c r="F175" i="1"/>
  <c r="F159" i="1"/>
  <c r="F162" i="1" s="1"/>
  <c r="F123" i="1"/>
  <c r="F100" i="1"/>
  <c r="F98" i="1"/>
  <c r="F93" i="1"/>
  <c r="F92" i="1"/>
  <c r="F91" i="1"/>
  <c r="F90" i="1"/>
  <c r="F85" i="1"/>
  <c r="F84" i="1"/>
  <c r="F75" i="1"/>
  <c r="F74" i="1"/>
  <c r="F73" i="1"/>
  <c r="F59" i="1"/>
  <c r="F58" i="1"/>
  <c r="F124" i="1" l="1"/>
  <c r="F147" i="1" s="1"/>
  <c r="F60" i="1"/>
  <c r="F108" i="1"/>
  <c r="F101" i="1"/>
  <c r="F102" i="1" s="1"/>
  <c r="F71" i="1"/>
  <c r="F86" i="1"/>
  <c r="F87" i="1" s="1"/>
  <c r="F88" i="1" s="1"/>
  <c r="F94" i="1"/>
  <c r="F180" i="1"/>
  <c r="F203" i="1"/>
  <c r="F204" i="1" s="1"/>
  <c r="F205" i="1" s="1"/>
  <c r="F213" i="1"/>
  <c r="F214" i="1" s="1"/>
  <c r="F215" i="1" s="1"/>
  <c r="F177" i="1"/>
  <c r="F156" i="1"/>
  <c r="F157" i="1" s="1"/>
  <c r="F163" i="1"/>
  <c r="F164" i="1" s="1"/>
  <c r="F170" i="1"/>
  <c r="F79" i="1"/>
  <c r="F221" i="1"/>
  <c r="F117" i="1"/>
  <c r="F118" i="1" s="1"/>
  <c r="F95" i="1" l="1"/>
  <c r="F96" i="1" s="1"/>
  <c r="F184" i="1"/>
  <c r="F185" i="1" s="1"/>
  <c r="F186" i="1" s="1"/>
  <c r="F80" i="1"/>
  <c r="F81" i="1" s="1"/>
  <c r="F82" i="1" s="1"/>
  <c r="F39" i="1"/>
  <c r="F197" i="1"/>
  <c r="F198" i="1" s="1"/>
  <c r="F61" i="1"/>
  <c r="F62" i="1" s="1"/>
  <c r="F63" i="1" s="1"/>
  <c r="F148" i="1"/>
  <c r="F149" i="1" l="1"/>
  <c r="F171" i="1" s="1"/>
  <c r="F172" i="1" s="1"/>
  <c r="F40" i="1"/>
  <c r="F41" i="1" s="1"/>
  <c r="F109" i="1" s="1"/>
  <c r="F110" i="1" s="1"/>
  <c r="F222" i="1"/>
  <c r="F223" i="1" s="1"/>
  <c r="D226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<sst xmlns="http://schemas.openxmlformats.org/spreadsheetml/2006/main" count="309" uniqueCount="208">
  <si>
    <t>NOME DO CANDIDATO:</t>
  </si>
  <si>
    <t>PARÂMETRO | PONDERAÇÃO</t>
  </si>
  <si>
    <t>CRITÉRIO | SUBCRITÉRIO</t>
  </si>
  <si>
    <t>PONTUAÇÃO</t>
  </si>
  <si>
    <t>QUANTIDADE</t>
  </si>
  <si>
    <t>RESULTADO</t>
  </si>
  <si>
    <t>OBSERVAÇÕES</t>
  </si>
  <si>
    <t>Desempenho Técnico-Científico e Profissional (DTCP) (35%)</t>
  </si>
  <si>
    <t>10 pontos cada</t>
  </si>
  <si>
    <t>- Publicação de artigos em outras revistas com arbitragem científica</t>
  </si>
  <si>
    <t>3 pontos cada</t>
  </si>
  <si>
    <t>2 pontos cada</t>
  </si>
  <si>
    <t>1 ponto cada</t>
  </si>
  <si>
    <t>Total Pontos obtidos</t>
  </si>
  <si>
    <t>b) Livro ou e-book (Só serão considerados os livros ou e -books com ISBN)</t>
  </si>
  <si>
    <t>7,5 pontos cada</t>
  </si>
  <si>
    <t>5 pontos cada</t>
  </si>
  <si>
    <t>- Em caso de edição internacional de livro ou e-book acresce por cada</t>
  </si>
  <si>
    <t>c) Capítulo de livro ou e –book (Só serão considerados os livros ou e -books com ISBN)</t>
  </si>
  <si>
    <t>4 pontos cada</t>
  </si>
  <si>
    <t>- Capítulo de livro ou e-book em que o candidato seja um dos autores</t>
  </si>
  <si>
    <t>- Em caso de edição internacional capítulo de livro ou e-book acresce por cada</t>
  </si>
  <si>
    <t>d) Revisor em revista científica</t>
  </si>
  <si>
    <t>- Revisão de artigos para outras revistas com arbitragem científica</t>
  </si>
  <si>
    <t>- Revisão de resumos para encontro de divulgação científica</t>
  </si>
  <si>
    <t>0,5 ponto cada</t>
  </si>
  <si>
    <t>e) Participação como membro do corpo editorial de revista científica</t>
  </si>
  <si>
    <t xml:space="preserve">Total Pontos Obtidos </t>
  </si>
  <si>
    <t xml:space="preserve"> Total Pontos Obtidos - máximo 100 pontos</t>
  </si>
  <si>
    <t>Total de pontos do Item 1) Publicações científicas (20%)</t>
  </si>
  <si>
    <t xml:space="preserve">- Em encontro científico internacional </t>
  </si>
  <si>
    <t xml:space="preserve">- Em encontro científico nacional </t>
  </si>
  <si>
    <t>b) Comunicação oral ou Poster</t>
  </si>
  <si>
    <t xml:space="preserve">- Comunicação oral ou Apresentação de póster em encontro científico internacional </t>
  </si>
  <si>
    <t xml:space="preserve">- Comunicação oral ou Apresentação de póster em encontro científico nacional </t>
  </si>
  <si>
    <t>- Moderador/comentador em conferência internacional</t>
  </si>
  <si>
    <t>- Moderador/comentador em conferência nacional</t>
  </si>
  <si>
    <t>- Membro da comissão cientifica em encontro científico internacional</t>
  </si>
  <si>
    <t>- Membro da comissão cientifica em encontro científico nacional</t>
  </si>
  <si>
    <t>- Membro da comissão organizadora em encontro científico internacional</t>
  </si>
  <si>
    <t>- Membro da comissão organizadora em encontro científico nacional</t>
  </si>
  <si>
    <t>Total Pontos Obtidos</t>
  </si>
  <si>
    <t>Total Pontos Obtidos - máximo 100 pontos</t>
  </si>
  <si>
    <t>Total de Pontos do Item 2) Realização de ações de divulgação de ciência e tecnologia (15%)</t>
  </si>
  <si>
    <t>a) Membro Integrado em unidade de investigação</t>
  </si>
  <si>
    <t xml:space="preserve">- Reconhecida pela FCT </t>
  </si>
  <si>
    <t>b) Membro colaborador em unidade de investigação</t>
  </si>
  <si>
    <t>- Formalmente constituída(s) em instituição(ões) de ensino superior</t>
  </si>
  <si>
    <t>- Enquanto investigador responsável ou coordenador em projetos internacionais financiados (FCT, Programa ERASMUS +, ou outros)</t>
  </si>
  <si>
    <t>20 pontos/projeto</t>
  </si>
  <si>
    <t>- Enquanto investigador responsável ou coordenador em projetos nacionais financiados (FCT, Fundações, PCTA, CCDR ou outros)</t>
  </si>
  <si>
    <t>15 pontos/projeto</t>
  </si>
  <si>
    <t>10 pontos/projeto</t>
  </si>
  <si>
    <t>- Enquanto investigador colaborador em projetos internacionais financiados (FCT, Programa Erasmus +, ou outros)</t>
  </si>
  <si>
    <t>- Enquanto investigador colaborador em projetos nacionais financiados (FCT, Fundações, PCTA, CCDR ou outros)</t>
  </si>
  <si>
    <t>5 pontos/projeto</t>
  </si>
  <si>
    <t>Total de Pontos do Item 3) Investigação e desenvolvimento (10%)</t>
  </si>
  <si>
    <t>Grau de doutor - Orientação ou coorientação concluída</t>
  </si>
  <si>
    <t>20 pontos cada</t>
  </si>
  <si>
    <t>Grau de mestre - Orientação ou coorientação concluída</t>
  </si>
  <si>
    <t>Total de Pontos do Item 4) Orientação ou coorientação de tese/dissertação/relatório de estágio/trabalho de projeto (10%)</t>
  </si>
  <si>
    <t>a) Júris de prova de doutoramento</t>
  </si>
  <si>
    <t>b) Júris de prova de qualificação de projeto de doutoramento</t>
  </si>
  <si>
    <t>c) Júris de Título de Especialista de acordo com o Decreto-Lei n.º 206/2009 de 31 de agosto</t>
  </si>
  <si>
    <t>d) Júris de prova de mestrado</t>
  </si>
  <si>
    <t>Total de Pontos do Item 5) Participação em júris nacionais ou internacionais de provas académicas (5%)</t>
  </si>
  <si>
    <t>100 pontos</t>
  </si>
  <si>
    <t>50   pontos</t>
  </si>
  <si>
    <r>
      <t>Total de Pontos do Item 6)</t>
    </r>
    <r>
      <rPr>
        <b/>
        <sz val="11"/>
        <rFont val="Calibri"/>
        <family val="2"/>
        <scheme val="minor"/>
      </rPr>
      <t xml:space="preserve"> (25%) </t>
    </r>
  </si>
  <si>
    <t>Total de Pontos do Item 7) (15%)</t>
  </si>
  <si>
    <t>TOTAL DE PONTOS OBTIDOS DO DTCP</t>
  </si>
  <si>
    <t>PONTUAÇÃO FINAL DO (DTCP) (35%)</t>
  </si>
  <si>
    <t>Capacidade Pedagógica (CP)  (40%)</t>
  </si>
  <si>
    <t>- 2.º ciclo</t>
  </si>
  <si>
    <t>7,5 pontos/UC/ano</t>
  </si>
  <si>
    <t>10 pontos/UC/ano</t>
  </si>
  <si>
    <t>5 pontos/UC/ano</t>
  </si>
  <si>
    <t>Total de Pontos do Item 2) (35%)</t>
  </si>
  <si>
    <t>15 pontos/25h</t>
  </si>
  <si>
    <t>Total de Pontos do Item 5) (15%)</t>
  </si>
  <si>
    <t>TOTAL DE PONTOS OBTIDOS DO CP</t>
  </si>
  <si>
    <t>PONTUAÇÃO FINAL (CP) (40%)</t>
  </si>
  <si>
    <t>15 pontos cada</t>
  </si>
  <si>
    <t>Total pontos obtidos</t>
  </si>
  <si>
    <t>Total de Pontos do Item 1) (25%)</t>
  </si>
  <si>
    <t>15 pontos/ano</t>
  </si>
  <si>
    <t>10 pontos/ano</t>
  </si>
  <si>
    <t>5 pontos/ano</t>
  </si>
  <si>
    <t>a) Membro de comissões/grupos de trabalho de âmbito internacional/nacional/regional promovidas por entidades ou associações públicas</t>
  </si>
  <si>
    <t>b) Participações em órgãos sociais de sociedades científicas e organizações profissionais</t>
  </si>
  <si>
    <t>c) Relatórios técnicos promovidos por entidades ou associações públicas</t>
  </si>
  <si>
    <r>
      <t>Total de Pontos do Item 3)</t>
    </r>
    <r>
      <rPr>
        <b/>
        <sz val="11"/>
        <rFont val="Calibri"/>
        <family val="2"/>
        <scheme val="minor"/>
      </rPr>
      <t xml:space="preserve"> (10%)</t>
    </r>
  </si>
  <si>
    <t>Total de Pontos do Item 4) (20%)</t>
  </si>
  <si>
    <t>TOTAL DE PONTOS OBTIDOS (OAR)</t>
  </si>
  <si>
    <t>PONTUAÇÃO FINAL (OAR) (25%)</t>
  </si>
  <si>
    <t>CLASSIFICAÇÃO FINAL  - CF = DTCP (35%) + CP (40%) + OAR (25%)</t>
  </si>
  <si>
    <t>Q1-Q2</t>
  </si>
  <si>
    <t>Q3-Q4</t>
  </si>
  <si>
    <t>6 pontos cada</t>
  </si>
  <si>
    <t>- Artigo científico publicado em atas de encontro científico</t>
  </si>
  <si>
    <t>1 pontos cada</t>
  </si>
  <si>
    <t>- Resumo publicado em revista e/ou atas de encontro científico</t>
  </si>
  <si>
    <t>1,5 pontos cada</t>
  </si>
  <si>
    <t>0,5 pontos cada</t>
  </si>
  <si>
    <t xml:space="preserve">
Nota: A autoria de capítulos no seu conjunto, na mesma obra, não pode exceder o nº de pontos alcançados como autor de livro/s</t>
  </si>
  <si>
    <t>a) Conferencista ou Palestrante Convidado (devidamente comprovado ou expresso no programa de evento cientifico)</t>
  </si>
  <si>
    <t>c) Moderador/comentador em conferência (Serão consideradas as atividades de moderador/comentador que constem, de forma individualizada, no programa de encontro cientifico)</t>
  </si>
  <si>
    <t>d) Organização de encontro científico (com minimo de 7h)</t>
  </si>
  <si>
    <t xml:space="preserve">
3) Investigação e desenvolvimento (10%)
(Máximo 100 pontos)</t>
  </si>
  <si>
    <t>4 pontos por ano</t>
  </si>
  <si>
    <t>2 pontos por ano</t>
  </si>
  <si>
    <t>1 ponto por ano</t>
  </si>
  <si>
    <t>c) Participação em projeto de investigação e desenvolvimento – comprovadamente terminado e/ou com relatório</t>
  </si>
  <si>
    <t>3 pontos/projeto</t>
  </si>
  <si>
    <t>- Enquanto investigador colaborador em projetos em unidade de investigação formalmente constituída(s) em instituição(ões) de ensino superior</t>
  </si>
  <si>
    <t>4) Orientação ou coorientação de tese/dissertação/relatório de estágio/trabalho de projeto (10%)
(Máximo 100 pontos)</t>
  </si>
  <si>
    <t xml:space="preserve">        5) Participação na qualidade de arguente em júris nacionais ou internacionais de provas académicas (5%)
(Máximo 100 pontos)</t>
  </si>
  <si>
    <t>a) Grau de doutor em Fisioterapia</t>
  </si>
  <si>
    <t>80 pontos</t>
  </si>
  <si>
    <t>c) Grau de mestre em Fisioterapia com Título de Especialista ao abrigo do Decreto-Lei n.º 206/2009, de 31 de agosto</t>
  </si>
  <si>
    <t>- Área de Fisioterapia</t>
  </si>
  <si>
    <t>- Outras áreas com relevância para a Área do Concurso</t>
  </si>
  <si>
    <t>20 pontos/ETI</t>
  </si>
  <si>
    <t>15 pontos/ETI</t>
  </si>
  <si>
    <t>2) Experiência de docência em IES (40%)
(Máximo de 100 pontos)</t>
  </si>
  <si>
    <t>- Área da Fisioterapia</t>
  </si>
  <si>
    <t>3 pontos/UC/ano</t>
  </si>
  <si>
    <t>3º Ciclo</t>
  </si>
  <si>
    <t>- Outras áreas com relevância para a área do concurso</t>
  </si>
  <si>
    <t>2.º ciclo</t>
  </si>
  <si>
    <t>1.º ciclo</t>
  </si>
  <si>
    <t>1 ponto/UC/ano</t>
  </si>
  <si>
    <t>1,5 pontos/UC/ano</t>
  </si>
  <si>
    <t>5 pontos/mobilidade</t>
  </si>
  <si>
    <t>3) Produção de materiais didáticos e desenvolvimento de estratégias de apoio ao processo de ensino e aprendizagem (10%)
(Máximo 100 pontos)</t>
  </si>
  <si>
    <t>a) Materiais didáticos produzidos e utilizados e certificados por órgão científico-pedagógico</t>
  </si>
  <si>
    <t xml:space="preserve">b) Estratégias de apoio ao processo de ensino e aprendizagem certificadas por órgão científico-pedagógico </t>
  </si>
  <si>
    <t>- Outras áreas de relevância para a Área do Concurso</t>
  </si>
  <si>
    <t>a) Estágio de educação clínica</t>
  </si>
  <si>
    <t>b) Outras atividades de colaboração com IES</t>
  </si>
  <si>
    <t>C) Docência em cursos não conferentes de grau com ECTS</t>
  </si>
  <si>
    <t>10 pontos/estágio/ano</t>
  </si>
  <si>
    <t>1 ponto/atividade</t>
  </si>
  <si>
    <t>- Relevância para o desenvolvimento do conhecimento em Fisioterapia (com preenchimento da grelha dos itens respetivos)</t>
  </si>
  <si>
    <t>- Relevância para as funções de professor adjunto e missão da instituição (com preenchimento da grelha dos itens respetivos)</t>
  </si>
  <si>
    <t>Outras Atividades Relevantes (OAR) (25%) Nota: Enquanto formando. Quando não expresso, considera-se 1 ECTS equivalente a 25h</t>
  </si>
  <si>
    <t>a) Formações em áreas científicas com relevância para a área do concurso com duração entre 30 a 60 créditos ECTS</t>
  </si>
  <si>
    <t>(se na área da Fisioterapia acresce 5 pontos/formação)</t>
  </si>
  <si>
    <t>b) Formações em áreas científicas com relevância para a área do concurso com duração entre 15 a 30 créditos ECTS</t>
  </si>
  <si>
    <t>(Se na área da Fisioterapia acresce 5 pontos/formação)</t>
  </si>
  <si>
    <t>c) Formações científicas com relevância para a área do concurso com duração inferior a 15 créditos ECTS</t>
  </si>
  <si>
    <t>Se na área da Fisioterapia acresce 5 pontos/formação)</t>
  </si>
  <si>
    <t>1) Formação não conferente de grau (25%) 
(Máximo 100 pontos)</t>
  </si>
  <si>
    <t>2) Experiência profissional para a área científica para que é aberto o concurso (35%)
(Máximo 100 pontos)</t>
  </si>
  <si>
    <t>d) Participação em grupos de trabalho em IES</t>
  </si>
  <si>
    <t>4 pontos/grupo</t>
  </si>
  <si>
    <t>e) Gestor de unidades ou serviços na área do concurso</t>
  </si>
  <si>
    <t>3) Serviços e consultadorias (5%)
(Máximo 100 pontos)</t>
  </si>
  <si>
    <t xml:space="preserve">a) Membro de comissões de curso em IES </t>
  </si>
  <si>
    <t>b) Júris de seleção de candidatos</t>
  </si>
  <si>
    <t xml:space="preserve">c) Formador em formações certificadas por entidades acreditadas </t>
  </si>
  <si>
    <t xml:space="preserve">d) Organização de visitas de estudo em áreas da saúde </t>
  </si>
  <si>
    <t xml:space="preserve">e) Participação em divulgação da instituição </t>
  </si>
  <si>
    <t xml:space="preserve">f) Artigos de opinião em órgãos de comunicação social </t>
  </si>
  <si>
    <t>5 pontos/júri</t>
  </si>
  <si>
    <t>3 pontos/ação</t>
  </si>
  <si>
    <t>2 pontos/visita</t>
  </si>
  <si>
    <t>2 pontos/participação</t>
  </si>
  <si>
    <t>1 ponto/artigo</t>
  </si>
  <si>
    <t xml:space="preserve">1,5 pontos </t>
  </si>
  <si>
    <t>b) Grau de doutor noutra área considerada relevante para a função a que se candidata e Título de Especialista em Fisioterapia ao abrigo do Decreto-Lei n.º 206/2009, de 31 de agosto</t>
  </si>
  <si>
    <t xml:space="preserve">- Relevância para as funções de professor adjunto e missão da instituição (com preenchimento da grelha dos itens respetivos)
</t>
  </si>
  <si>
    <t>- 3.º ciclo</t>
  </si>
  <si>
    <t xml:space="preserve">- Outras áreas com relevância para a área do concurso </t>
  </si>
  <si>
    <t>-Área da Fisioterapia</t>
  </si>
  <si>
    <t xml:space="preserve">2 pontos/UC/ano </t>
  </si>
  <si>
    <t xml:space="preserve">- Revisão de artigos para revista com fator de impacto (ISI) e/ou indexada (Scopus ou Web of Science)
</t>
  </si>
  <si>
    <t>1.º Ciclo</t>
  </si>
  <si>
    <t>Total de Pontos do Item 2) (40%)</t>
  </si>
  <si>
    <t>a) Artigo em revista científica ou atas de conferência 
(Serão considerados os artigos aceites para publicação mediante comprovativo do Editor da Revista)</t>
  </si>
  <si>
    <t>- Livro ou e-book em que o candidato seja autor ou um dos autores ou Edição/coordenação de livro ou e-book</t>
  </si>
  <si>
    <t xml:space="preserve">- Publicação de artigos em revistas com fator de impacto (ISI) ou similar e/ou indexada (Scopus ou Web of Science):
</t>
  </si>
  <si>
    <t>- Revisão de artigos para encontro de divulgação científica</t>
  </si>
  <si>
    <t>Nota: Serão consideradas as ações de natureza técnico-científica e tecnológica na área de Fisioterapia ou com relevância para a área do concurso</t>
  </si>
  <si>
    <t>Exercício docente em função da percentagem de ETI’s numa IE'S</t>
  </si>
  <si>
    <t xml:space="preserve">a) Experiência profissional clínica nos últimos 5 anos
</t>
  </si>
  <si>
    <t xml:space="preserve">b) Experiência profissional clínica nos anos anteriores aos últimos 5 anos
</t>
  </si>
  <si>
    <t>c) Participação em órgãos de gestão em IES</t>
  </si>
  <si>
    <t>Total de Pontos do Item 1) (15%)</t>
  </si>
  <si>
    <r>
      <t>Total de Pontos do Item 3)</t>
    </r>
    <r>
      <rPr>
        <b/>
        <sz val="11"/>
        <rFont val="Calibri"/>
        <family val="2"/>
        <scheme val="minor"/>
      </rPr>
      <t xml:space="preserve"> (5%)</t>
    </r>
  </si>
  <si>
    <r>
      <t xml:space="preserve">1) Publicações científicas (20%)
(Máximo 100 pontos) 
Nota: </t>
    </r>
    <r>
      <rPr>
        <sz val="11"/>
        <color theme="1"/>
        <rFont val="Calibri"/>
        <family val="2"/>
        <scheme val="minor"/>
      </rPr>
      <t>Serão considerados trabalhos inéditos de natureza técnico-científica com relevância para a área do concurso</t>
    </r>
  </si>
  <si>
    <t>- Revista indexada com fator de impacto</t>
  </si>
  <si>
    <r>
      <t xml:space="preserve">2) Realização de ações de divulgação de ciência e tecnologia (15%)
(Máximo 100 pontos)
Nota: </t>
    </r>
    <r>
      <rPr>
        <sz val="11"/>
        <color theme="1"/>
        <rFont val="Calibri"/>
        <family val="2"/>
        <scheme val="minor"/>
      </rPr>
      <t>Serão consideras as ações de natureza técnico cientifica e tecnológica na Área de Fisioterapia ou com relevância para a Área do Concurso</t>
    </r>
  </si>
  <si>
    <t>Total Pontos Obtidos - Máximo de 100 pontos</t>
  </si>
  <si>
    <t>Total Pontos Obtidos - Máximo 100 pontos</t>
  </si>
  <si>
    <t>- Enquanto investigador responsável ou coordenador em projetos em unidade de investigação formalmente constituída(s) em instituição(ões) de ensino superior (não financiados)</t>
  </si>
  <si>
    <r>
      <t xml:space="preserve">        6) Outras condições relevantes: Qualificação do candidato (25%)
 Nota: </t>
    </r>
    <r>
      <rPr>
        <sz val="11"/>
        <color theme="1"/>
        <rFont val="Calibri"/>
        <family val="2"/>
        <scheme val="minor"/>
      </rPr>
      <t>Alíneas com pontuação não cumulativa</t>
    </r>
  </si>
  <si>
    <r>
      <t xml:space="preserve">       7) Reflexão alinhada com conteúdo funcional de Prof. Adjunto e articulada com a grelha de autoavaliação (15%)
Nota: </t>
    </r>
    <r>
      <rPr>
        <sz val="11"/>
        <color theme="1"/>
        <rFont val="Calibri"/>
        <family val="2"/>
        <scheme val="minor"/>
      </rPr>
      <t xml:space="preserve">reflexão com o máximo de 600 palavras - máximo 100 pontos.
Na autoavaliação do candidato, pelo preenchimento da grelha disponibilizada, deve ser obrigatoriamente indicado o local no curriculum vitae que sustenta a pontuação indicada.
</t>
    </r>
  </si>
  <si>
    <r>
      <t xml:space="preserve">1) Tempo de exercicio docente (15%)
(Máximo 100 pontos)
Nota: </t>
    </r>
    <r>
      <rPr>
        <sz val="11"/>
        <color theme="1"/>
        <rFont val="Calibri"/>
        <family val="2"/>
        <scheme val="minor"/>
      </rPr>
      <t>1 ETI corresponde ao nº de horas em vigor na Instituição em 30 semanas</t>
    </r>
  </si>
  <si>
    <t>a) Titularidades de unidades curriculares</t>
  </si>
  <si>
    <t>b) Participação em unidades curriculares (mínimo de 10 horas/ano/UC)</t>
  </si>
  <si>
    <t>c) 	Participação em programas de mobilidade Erasmus</t>
  </si>
  <si>
    <t>10 pontos/25h</t>
  </si>
  <si>
    <r>
      <t xml:space="preserve">4)	Atividade relevante não explicitada anteriormente (20%)
(Máximo 100 pontos)
Nota: </t>
    </r>
    <r>
      <rPr>
        <sz val="11"/>
        <color theme="1"/>
        <rFont val="Calibri"/>
        <family val="2"/>
        <scheme val="minor"/>
      </rPr>
      <t>Atividades de colaboração com Instituições de Ensino Superior, com indicação de horas realizadas, área disciplinar e período de tempo (por exemplo, orientação de estudantes em educação clínica/estágio)</t>
    </r>
  </si>
  <si>
    <r>
      <t xml:space="preserve">       5) Reflexão alinhada com conteúdo funcional de Prof. Adjunto e articulada com grelha de autoavaliação (15%)                                                                                  Nota: </t>
    </r>
    <r>
      <rPr>
        <sz val="11"/>
        <color theme="1"/>
        <rFont val="Calibri"/>
        <family val="2"/>
        <scheme val="minor"/>
      </rPr>
      <t>Máximo 600 palavras - máximo de 100 pontos
Na autoavaliação do candidato, pelo preenchimento da grelha disponibilizada, deve ser obrigatoriamente indicado o local no curriculum vitae que sustenta a pontuação indicada.</t>
    </r>
  </si>
  <si>
    <r>
      <t xml:space="preserve">       4) Atividades relevantes não explicitadas anteriormente (20%)
(Máximo de 100 pontos)
Nota: </t>
    </r>
    <r>
      <rPr>
        <sz val="11"/>
        <color theme="1"/>
        <rFont val="Calibri"/>
        <family val="2"/>
        <scheme val="minor"/>
      </rPr>
      <t>Serão apenas consideradas as atividades profissionais, culturais e sociais cuja a natureza não permita o respetivo enquadramento nos parâmetros anteriores. (Exige-se a anexação de documentação confirmatória das experiências indicadas no currículo.)</t>
    </r>
  </si>
  <si>
    <r>
      <t xml:space="preserve">       5) Reflexão alinhada com conteúdo funcional de Prof. Adjunto e articulada com grelha de autoavaliação (15%)                                                                                Nota: </t>
    </r>
    <r>
      <rPr>
        <sz val="11"/>
        <color theme="1"/>
        <rFont val="Calibri"/>
        <family val="2"/>
        <scheme val="minor"/>
      </rPr>
      <t xml:space="preserve">máximo 600 palavras - máximo 100 pontos
Na autoavaliação do candidato, pelo preenchimento da grelha disponibilizada, deve ser obrigatoriamente indicado o local no curriculum vitae que sustenta a pontuação indicada.
</t>
    </r>
  </si>
  <si>
    <t>CONCURSO DOCUMENTAL PARA RECRUTAMENTO DE DOIS POSTOS DE TRABALHO PARA PROFESSOR ADJUNTO NA ÁREA DISCIPLINAR DE FISIOTERAPIA PARA A ESCOLA SUPERIOR DE SAÚDE DE VISEU DO INSTITUTO POLITÉCNICO DE VISEU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</si>
</sst>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2" fontId="4" fillId="0" borderId="0" xfId="0" applyNumberFormat="1" applyFont="1" applyAlignment="1">
      <alignment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top" wrapText="1"/>
    </xf>
    <xf numFmtId="2" fontId="0" fillId="2" borderId="1" xfId="0" applyNumberForma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 wrapText="1"/>
    </xf>
    <xf numFmtId="2" fontId="0" fillId="4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2" fontId="0" fillId="5" borderId="1" xfId="0" applyNumberForma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3" borderId="0" xfId="0" applyFill="1"/>
    <xf numFmtId="0" fontId="2" fillId="2" borderId="4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65BE-6EDE-4906-BC2C-7EFAE5F2C0DF}">
  <dimension ref="B1:H226"/>
  <sheetViews>
    <sheetView tabSelected="1" zoomScale="80" zoomScaleNormal="80" workbookViewId="0">
      <selection activeCell="D3" sqref="D3"/>
    </sheetView>
  </sheetViews>
  <sheetFormatPr defaultRowHeight="15" x14ac:dyDescent="0.25"/>
  <cols>
    <col min="2" max="2" width="27.28515625" customWidth="1"/>
    <col min="3" max="3" width="94.5703125" customWidth="1"/>
    <col min="4" max="4" width="21.7109375" customWidth="1"/>
    <col min="5" max="5" width="14.85546875" customWidth="1"/>
    <col min="6" max="6" width="12.28515625" customWidth="1"/>
    <col min="7" max="7" width="14.7109375" customWidth="1"/>
  </cols>
  <sheetData>
    <row r="1" spans="2:8" x14ac:dyDescent="0.25">
      <c r="B1" s="7"/>
      <c r="C1" s="7"/>
      <c r="D1" s="7"/>
      <c r="E1" s="7"/>
      <c r="F1" s="7"/>
      <c r="G1" s="7"/>
    </row>
    <row r="2" spans="2:8" x14ac:dyDescent="0.25">
      <c r="B2" s="88" t="s">
        <v>207</v>
      </c>
      <c r="C2" s="89"/>
      <c r="D2" s="7"/>
      <c r="E2" s="7"/>
      <c r="F2" s="7"/>
      <c r="G2" s="7"/>
    </row>
    <row r="3" spans="2:8" ht="42" customHeight="1" x14ac:dyDescent="0.25">
      <c r="B3" s="89"/>
      <c r="C3" s="89"/>
      <c r="D3" s="7"/>
      <c r="E3" s="7"/>
      <c r="F3" s="7"/>
      <c r="G3" s="7"/>
    </row>
    <row r="4" spans="2:8" x14ac:dyDescent="0.25">
      <c r="B4" s="1" t="s">
        <v>0</v>
      </c>
      <c r="C4" s="2"/>
      <c r="D4" s="3"/>
      <c r="E4" s="4"/>
      <c r="F4" s="25"/>
      <c r="G4" s="6"/>
      <c r="H4" s="7"/>
    </row>
    <row r="5" spans="2:8" x14ac:dyDescent="0.25">
      <c r="B5" s="4"/>
      <c r="C5" s="3"/>
      <c r="D5" s="3"/>
      <c r="E5" s="4"/>
      <c r="F5" s="25"/>
      <c r="G5" s="6"/>
      <c r="H5" s="7"/>
    </row>
    <row r="6" spans="2:8" ht="34.9" customHeight="1" x14ac:dyDescent="0.25">
      <c r="B6" s="26" t="s">
        <v>1</v>
      </c>
      <c r="C6" s="26" t="s">
        <v>2</v>
      </c>
      <c r="D6" s="26" t="s">
        <v>3</v>
      </c>
      <c r="E6" s="26" t="s">
        <v>4</v>
      </c>
      <c r="F6" s="26" t="s">
        <v>5</v>
      </c>
      <c r="G6" s="26" t="s">
        <v>6</v>
      </c>
      <c r="H6" s="8"/>
    </row>
    <row r="7" spans="2:8" ht="34.9" customHeight="1" x14ac:dyDescent="0.25">
      <c r="B7" s="80" t="s">
        <v>7</v>
      </c>
      <c r="C7" s="81"/>
      <c r="D7" s="81"/>
      <c r="E7" s="82"/>
      <c r="F7" s="27"/>
      <c r="G7" s="9"/>
      <c r="H7" s="7"/>
    </row>
    <row r="8" spans="2:8" ht="52.15" customHeight="1" x14ac:dyDescent="0.25">
      <c r="B8" s="71" t="s">
        <v>190</v>
      </c>
      <c r="C8" s="29" t="s">
        <v>179</v>
      </c>
      <c r="D8" s="90"/>
      <c r="E8" s="91"/>
      <c r="F8" s="91"/>
      <c r="G8" s="92"/>
      <c r="H8" s="7"/>
    </row>
    <row r="9" spans="2:8" ht="28.15" customHeight="1" x14ac:dyDescent="0.25">
      <c r="B9" s="71"/>
      <c r="C9" s="30" t="s">
        <v>181</v>
      </c>
      <c r="D9" s="62"/>
      <c r="E9" s="63"/>
      <c r="F9" s="63"/>
      <c r="G9" s="64"/>
      <c r="H9" s="7"/>
    </row>
    <row r="10" spans="2:8" ht="34.9" customHeight="1" x14ac:dyDescent="0.25">
      <c r="B10" s="71"/>
      <c r="C10" s="30" t="s">
        <v>96</v>
      </c>
      <c r="D10" s="31" t="s">
        <v>8</v>
      </c>
      <c r="E10" s="10"/>
      <c r="F10" s="33">
        <f>E10*10</f>
        <v>0</v>
      </c>
      <c r="G10" s="9"/>
      <c r="H10" s="7"/>
    </row>
    <row r="11" spans="2:8" ht="34.9" customHeight="1" x14ac:dyDescent="0.25">
      <c r="B11" s="71"/>
      <c r="C11" s="30" t="s">
        <v>97</v>
      </c>
      <c r="D11" s="31" t="s">
        <v>98</v>
      </c>
      <c r="E11" s="10"/>
      <c r="F11" s="33">
        <f>E11*6</f>
        <v>0</v>
      </c>
      <c r="G11" s="9"/>
      <c r="H11" s="7"/>
    </row>
    <row r="12" spans="2:8" ht="34.9" customHeight="1" x14ac:dyDescent="0.25">
      <c r="B12" s="71"/>
      <c r="C12" s="34" t="s">
        <v>9</v>
      </c>
      <c r="D12" s="35" t="s">
        <v>11</v>
      </c>
      <c r="E12" s="21"/>
      <c r="F12" s="33">
        <f>E12*2</f>
        <v>0</v>
      </c>
      <c r="G12" s="9"/>
      <c r="H12" s="7"/>
    </row>
    <row r="13" spans="2:8" ht="34.9" customHeight="1" x14ac:dyDescent="0.25">
      <c r="B13" s="71"/>
      <c r="C13" s="36" t="s">
        <v>99</v>
      </c>
      <c r="D13" s="31" t="s">
        <v>100</v>
      </c>
      <c r="E13" s="10"/>
      <c r="F13" s="33">
        <f>E13*1</f>
        <v>0</v>
      </c>
      <c r="G13" s="9"/>
      <c r="H13" s="7"/>
    </row>
    <row r="14" spans="2:8" ht="34.9" customHeight="1" x14ac:dyDescent="0.25">
      <c r="B14" s="71"/>
      <c r="C14" s="37" t="s">
        <v>101</v>
      </c>
      <c r="D14" s="31" t="s">
        <v>25</v>
      </c>
      <c r="E14" s="10"/>
      <c r="F14" s="33">
        <f>E14*0.5</f>
        <v>0</v>
      </c>
      <c r="G14" s="9"/>
      <c r="H14" s="7"/>
    </row>
    <row r="15" spans="2:8" ht="34.9" customHeight="1" x14ac:dyDescent="0.25">
      <c r="B15" s="71"/>
      <c r="C15" s="38" t="s">
        <v>13</v>
      </c>
      <c r="D15" s="39"/>
      <c r="E15" s="11"/>
      <c r="F15" s="40">
        <f>SUM(F10:F14)</f>
        <v>0</v>
      </c>
      <c r="G15" s="9"/>
      <c r="H15" s="7"/>
    </row>
    <row r="16" spans="2:8" ht="34.9" customHeight="1" x14ac:dyDescent="0.25">
      <c r="B16" s="71"/>
      <c r="C16" s="29" t="s">
        <v>14</v>
      </c>
      <c r="D16" s="90"/>
      <c r="E16" s="91"/>
      <c r="F16" s="91"/>
      <c r="G16" s="92"/>
      <c r="H16" s="7"/>
    </row>
    <row r="17" spans="2:8" ht="34.9" customHeight="1" x14ac:dyDescent="0.25">
      <c r="B17" s="71"/>
      <c r="C17" s="37" t="s">
        <v>180</v>
      </c>
      <c r="D17" s="31" t="s">
        <v>10</v>
      </c>
      <c r="E17" s="10"/>
      <c r="F17" s="33">
        <f>E17*3</f>
        <v>0</v>
      </c>
      <c r="G17" s="9"/>
      <c r="H17" s="7"/>
    </row>
    <row r="18" spans="2:8" ht="34.9" customHeight="1" x14ac:dyDescent="0.25">
      <c r="B18" s="71"/>
      <c r="C18" s="37" t="s">
        <v>17</v>
      </c>
      <c r="D18" s="31" t="s">
        <v>102</v>
      </c>
      <c r="E18" s="10"/>
      <c r="F18" s="33">
        <f>E18*1.5</f>
        <v>0</v>
      </c>
      <c r="G18" s="9"/>
      <c r="H18" s="7"/>
    </row>
    <row r="19" spans="2:8" ht="34.9" customHeight="1" x14ac:dyDescent="0.25">
      <c r="B19" s="71"/>
      <c r="C19" s="38" t="s">
        <v>13</v>
      </c>
      <c r="D19" s="39"/>
      <c r="E19" s="11"/>
      <c r="F19" s="40">
        <f>SUM(F17:F18)</f>
        <v>0</v>
      </c>
      <c r="G19" s="9"/>
      <c r="H19" s="7"/>
    </row>
    <row r="20" spans="2:8" ht="34.9" customHeight="1" x14ac:dyDescent="0.25">
      <c r="B20" s="71"/>
      <c r="C20" s="29" t="s">
        <v>18</v>
      </c>
      <c r="D20" s="90"/>
      <c r="E20" s="91"/>
      <c r="F20" s="91"/>
      <c r="G20" s="92"/>
      <c r="H20" s="7"/>
    </row>
    <row r="21" spans="2:8" ht="34.9" customHeight="1" x14ac:dyDescent="0.25">
      <c r="B21" s="71"/>
      <c r="C21" s="37" t="s">
        <v>20</v>
      </c>
      <c r="D21" s="31" t="s">
        <v>169</v>
      </c>
      <c r="E21" s="9"/>
      <c r="F21" s="33">
        <f>E21*1.5</f>
        <v>0</v>
      </c>
      <c r="G21" s="9"/>
      <c r="H21" s="7"/>
    </row>
    <row r="22" spans="2:8" ht="34.9" customHeight="1" x14ac:dyDescent="0.25">
      <c r="B22" s="71"/>
      <c r="C22" s="37" t="s">
        <v>21</v>
      </c>
      <c r="D22" s="31" t="s">
        <v>103</v>
      </c>
      <c r="E22" s="9"/>
      <c r="F22" s="33">
        <f>E22*0.5</f>
        <v>0</v>
      </c>
      <c r="G22" s="9"/>
      <c r="H22" s="7"/>
    </row>
    <row r="23" spans="2:8" ht="50.45" customHeight="1" x14ac:dyDescent="0.25">
      <c r="B23" s="71"/>
      <c r="C23" s="41" t="s">
        <v>104</v>
      </c>
      <c r="D23" s="62"/>
      <c r="E23" s="63"/>
      <c r="F23" s="63"/>
      <c r="G23" s="64"/>
      <c r="H23" s="7"/>
    </row>
    <row r="24" spans="2:8" ht="34.9" customHeight="1" x14ac:dyDescent="0.25">
      <c r="B24" s="71"/>
      <c r="C24" s="38" t="s">
        <v>13</v>
      </c>
      <c r="D24" s="39"/>
      <c r="E24" s="11"/>
      <c r="F24" s="40">
        <f>SUM(F21:F22)</f>
        <v>0</v>
      </c>
      <c r="G24" s="9"/>
      <c r="H24" s="7"/>
    </row>
    <row r="25" spans="2:8" ht="34.9" customHeight="1" x14ac:dyDescent="0.25">
      <c r="B25" s="71"/>
      <c r="C25" s="85" t="s">
        <v>22</v>
      </c>
      <c r="D25" s="86"/>
      <c r="E25" s="87"/>
      <c r="F25" s="29"/>
      <c r="G25" s="9"/>
      <c r="H25" s="7"/>
    </row>
    <row r="26" spans="2:8" ht="34.9" customHeight="1" x14ac:dyDescent="0.25">
      <c r="B26" s="71"/>
      <c r="C26" s="43" t="s">
        <v>176</v>
      </c>
      <c r="D26" s="62"/>
      <c r="E26" s="63"/>
      <c r="F26" s="63"/>
      <c r="G26" s="64"/>
      <c r="H26" s="7"/>
    </row>
    <row r="27" spans="2:8" ht="34.9" customHeight="1" x14ac:dyDescent="0.25">
      <c r="B27" s="71"/>
      <c r="C27" s="30" t="s">
        <v>96</v>
      </c>
      <c r="D27" s="31" t="s">
        <v>16</v>
      </c>
      <c r="E27" s="10"/>
      <c r="F27" s="33">
        <f>E27*5</f>
        <v>0</v>
      </c>
      <c r="G27" s="9"/>
      <c r="H27" s="7"/>
    </row>
    <row r="28" spans="2:8" ht="34.9" customHeight="1" x14ac:dyDescent="0.25">
      <c r="B28" s="71"/>
      <c r="C28" s="30" t="s">
        <v>97</v>
      </c>
      <c r="D28" s="31" t="s">
        <v>10</v>
      </c>
      <c r="E28" s="10"/>
      <c r="F28" s="33">
        <f>E28*3</f>
        <v>0</v>
      </c>
      <c r="G28" s="9"/>
      <c r="H28" s="7"/>
    </row>
    <row r="29" spans="2:8" ht="34.9" customHeight="1" x14ac:dyDescent="0.25">
      <c r="B29" s="71"/>
      <c r="C29" s="37" t="s">
        <v>23</v>
      </c>
      <c r="D29" s="31" t="s">
        <v>11</v>
      </c>
      <c r="E29" s="10"/>
      <c r="F29" s="33">
        <f>E29*2</f>
        <v>0</v>
      </c>
      <c r="G29" s="9"/>
      <c r="H29" s="7"/>
    </row>
    <row r="30" spans="2:8" ht="34.9" customHeight="1" x14ac:dyDescent="0.25">
      <c r="B30" s="71"/>
      <c r="C30" s="37" t="s">
        <v>182</v>
      </c>
      <c r="D30" s="31" t="s">
        <v>12</v>
      </c>
      <c r="E30" s="10"/>
      <c r="F30" s="33">
        <f>E30*1</f>
        <v>0</v>
      </c>
      <c r="G30" s="9"/>
      <c r="H30" s="7"/>
    </row>
    <row r="31" spans="2:8" ht="34.9" customHeight="1" x14ac:dyDescent="0.25">
      <c r="B31" s="71"/>
      <c r="C31" s="37" t="s">
        <v>24</v>
      </c>
      <c r="D31" s="31" t="s">
        <v>103</v>
      </c>
      <c r="E31" s="10"/>
      <c r="F31" s="33">
        <f>E31*0.5</f>
        <v>0</v>
      </c>
      <c r="G31" s="9"/>
      <c r="H31" s="7"/>
    </row>
    <row r="32" spans="2:8" ht="34.9" customHeight="1" x14ac:dyDescent="0.25">
      <c r="B32" s="71"/>
      <c r="C32" s="38" t="s">
        <v>13</v>
      </c>
      <c r="D32" s="39"/>
      <c r="E32" s="11"/>
      <c r="F32" s="40">
        <f>SUM(F27:F31)</f>
        <v>0</v>
      </c>
      <c r="G32" s="9"/>
      <c r="H32" s="7"/>
    </row>
    <row r="33" spans="2:8" ht="34.9" customHeight="1" x14ac:dyDescent="0.25">
      <c r="B33" s="71"/>
      <c r="C33" s="85" t="s">
        <v>26</v>
      </c>
      <c r="D33" s="86"/>
      <c r="E33" s="87"/>
      <c r="F33" s="29"/>
      <c r="G33" s="28"/>
      <c r="H33" s="7"/>
    </row>
    <row r="34" spans="2:8" ht="34.9" customHeight="1" x14ac:dyDescent="0.25">
      <c r="B34" s="71"/>
      <c r="C34" s="37" t="s">
        <v>191</v>
      </c>
      <c r="D34" s="42"/>
      <c r="E34" s="20"/>
      <c r="F34" s="29"/>
      <c r="G34" s="9"/>
      <c r="H34" s="7"/>
    </row>
    <row r="35" spans="2:8" ht="34.9" customHeight="1" x14ac:dyDescent="0.25">
      <c r="B35" s="71"/>
      <c r="C35" s="37" t="s">
        <v>96</v>
      </c>
      <c r="D35" s="31" t="s">
        <v>16</v>
      </c>
      <c r="E35" s="10"/>
      <c r="F35" s="33">
        <f>E35*5</f>
        <v>0</v>
      </c>
      <c r="G35" s="9"/>
      <c r="H35" s="7"/>
    </row>
    <row r="36" spans="2:8" ht="34.9" customHeight="1" x14ac:dyDescent="0.25">
      <c r="B36" s="71"/>
      <c r="C36" s="37" t="s">
        <v>97</v>
      </c>
      <c r="D36" s="31" t="s">
        <v>10</v>
      </c>
      <c r="E36" s="10"/>
      <c r="F36" s="33">
        <f>E36*3</f>
        <v>0</v>
      </c>
      <c r="G36" s="9"/>
      <c r="H36" s="7"/>
    </row>
    <row r="37" spans="2:8" ht="34.9" customHeight="1" x14ac:dyDescent="0.25">
      <c r="B37" s="71"/>
      <c r="C37" s="41" t="s">
        <v>183</v>
      </c>
      <c r="D37" s="31"/>
      <c r="E37" s="10"/>
      <c r="F37" s="33"/>
      <c r="G37" s="9"/>
      <c r="H37" s="7"/>
    </row>
    <row r="38" spans="2:8" ht="34.9" customHeight="1" x14ac:dyDescent="0.25">
      <c r="B38" s="71"/>
      <c r="C38" s="38" t="s">
        <v>13</v>
      </c>
      <c r="D38" s="39"/>
      <c r="E38" s="11"/>
      <c r="F38" s="40">
        <f>SUM(F35:F36)</f>
        <v>0</v>
      </c>
      <c r="G38" s="9"/>
      <c r="H38" s="7"/>
    </row>
    <row r="39" spans="2:8" ht="34.9" customHeight="1" x14ac:dyDescent="0.25">
      <c r="B39" s="79" t="s">
        <v>27</v>
      </c>
      <c r="C39" s="79"/>
      <c r="D39" s="79"/>
      <c r="E39" s="11"/>
      <c r="F39" s="40">
        <f>F15+F19+F24+F32+F38</f>
        <v>0</v>
      </c>
      <c r="G39" s="9"/>
      <c r="H39" s="7"/>
    </row>
    <row r="40" spans="2:8" ht="34.9" customHeight="1" x14ac:dyDescent="0.25">
      <c r="B40" s="78" t="s">
        <v>28</v>
      </c>
      <c r="C40" s="78"/>
      <c r="D40" s="78"/>
      <c r="E40" s="11"/>
      <c r="F40" s="40">
        <f>IF(F39&gt;100,100,F39)</f>
        <v>0</v>
      </c>
      <c r="G40" s="9"/>
      <c r="H40" s="7"/>
    </row>
    <row r="41" spans="2:8" ht="34.9" customHeight="1" x14ac:dyDescent="0.25">
      <c r="B41" s="68" t="s">
        <v>29</v>
      </c>
      <c r="C41" s="69"/>
      <c r="D41" s="69"/>
      <c r="E41" s="70"/>
      <c r="F41" s="44">
        <f>F40*20%</f>
        <v>0</v>
      </c>
      <c r="G41" s="9"/>
      <c r="H41" s="7"/>
    </row>
    <row r="42" spans="2:8" ht="34.9" customHeight="1" x14ac:dyDescent="0.25">
      <c r="B42" s="45"/>
      <c r="C42" s="46"/>
      <c r="D42" s="46"/>
      <c r="E42" s="47"/>
      <c r="F42" s="48"/>
      <c r="G42" s="9"/>
      <c r="H42" s="7"/>
    </row>
    <row r="43" spans="2:8" ht="34.9" customHeight="1" x14ac:dyDescent="0.25">
      <c r="B43" s="71" t="s">
        <v>192</v>
      </c>
      <c r="C43" s="85" t="s">
        <v>105</v>
      </c>
      <c r="D43" s="86"/>
      <c r="E43" s="87"/>
      <c r="F43" s="29"/>
      <c r="G43" s="28"/>
      <c r="H43" s="7"/>
    </row>
    <row r="44" spans="2:8" ht="34.9" customHeight="1" x14ac:dyDescent="0.25">
      <c r="B44" s="71"/>
      <c r="C44" s="37" t="s">
        <v>30</v>
      </c>
      <c r="D44" s="31" t="s">
        <v>19</v>
      </c>
      <c r="E44" s="12"/>
      <c r="F44" s="33">
        <f>E44*4</f>
        <v>0</v>
      </c>
      <c r="G44" s="9"/>
      <c r="H44" s="7"/>
    </row>
    <row r="45" spans="2:8" ht="34.9" customHeight="1" x14ac:dyDescent="0.25">
      <c r="B45" s="71"/>
      <c r="C45" s="37" t="s">
        <v>31</v>
      </c>
      <c r="D45" s="31" t="s">
        <v>11</v>
      </c>
      <c r="E45" s="12"/>
      <c r="F45" s="33">
        <f>E45*2</f>
        <v>0</v>
      </c>
      <c r="G45" s="9"/>
      <c r="H45" s="7"/>
    </row>
    <row r="46" spans="2:8" ht="34.9" customHeight="1" x14ac:dyDescent="0.25">
      <c r="B46" s="71"/>
      <c r="C46" s="38" t="s">
        <v>13</v>
      </c>
      <c r="D46" s="39"/>
      <c r="E46" s="49"/>
      <c r="F46" s="40">
        <f>SUM(F44:F45)</f>
        <v>0</v>
      </c>
      <c r="G46" s="9"/>
      <c r="H46" s="7"/>
    </row>
    <row r="47" spans="2:8" ht="34.9" customHeight="1" x14ac:dyDescent="0.25">
      <c r="B47" s="71"/>
      <c r="C47" s="85" t="s">
        <v>32</v>
      </c>
      <c r="D47" s="86"/>
      <c r="E47" s="87"/>
      <c r="F47" s="29"/>
      <c r="G47" s="28"/>
      <c r="H47" s="7"/>
    </row>
    <row r="48" spans="2:8" ht="34.9" customHeight="1" x14ac:dyDescent="0.25">
      <c r="B48" s="71"/>
      <c r="C48" s="37" t="s">
        <v>33</v>
      </c>
      <c r="D48" s="31" t="s">
        <v>11</v>
      </c>
      <c r="E48" s="12"/>
      <c r="F48" s="33">
        <f>E48*2</f>
        <v>0</v>
      </c>
      <c r="G48" s="9"/>
      <c r="H48" s="7"/>
    </row>
    <row r="49" spans="2:8" ht="34.9" customHeight="1" x14ac:dyDescent="0.25">
      <c r="B49" s="71"/>
      <c r="C49" s="37" t="s">
        <v>34</v>
      </c>
      <c r="D49" s="31" t="s">
        <v>12</v>
      </c>
      <c r="E49" s="12"/>
      <c r="F49" s="33">
        <f>E49*1</f>
        <v>0</v>
      </c>
      <c r="G49" s="9"/>
      <c r="H49" s="7"/>
    </row>
    <row r="50" spans="2:8" ht="34.9" customHeight="1" x14ac:dyDescent="0.25">
      <c r="B50" s="71"/>
      <c r="C50" s="38" t="s">
        <v>13</v>
      </c>
      <c r="D50" s="39"/>
      <c r="E50" s="13"/>
      <c r="F50" s="40">
        <f>SUM(F48:F49)</f>
        <v>0</v>
      </c>
      <c r="G50" s="9"/>
      <c r="H50" s="7"/>
    </row>
    <row r="51" spans="2:8" ht="34.9" customHeight="1" x14ac:dyDescent="0.25">
      <c r="B51" s="71"/>
      <c r="C51" s="85" t="s">
        <v>106</v>
      </c>
      <c r="D51" s="86"/>
      <c r="E51" s="87"/>
      <c r="F51" s="29"/>
      <c r="G51" s="9"/>
      <c r="H51" s="7"/>
    </row>
    <row r="52" spans="2:8" ht="34.9" customHeight="1" x14ac:dyDescent="0.25">
      <c r="B52" s="71"/>
      <c r="C52" s="37" t="s">
        <v>35</v>
      </c>
      <c r="D52" s="31" t="s">
        <v>11</v>
      </c>
      <c r="E52" s="12"/>
      <c r="F52" s="33">
        <f>E52*2</f>
        <v>0</v>
      </c>
      <c r="G52" s="9"/>
      <c r="H52" s="7"/>
    </row>
    <row r="53" spans="2:8" ht="34.9" customHeight="1" x14ac:dyDescent="0.25">
      <c r="B53" s="71"/>
      <c r="C53" s="37" t="s">
        <v>36</v>
      </c>
      <c r="D53" s="31" t="s">
        <v>12</v>
      </c>
      <c r="E53" s="12"/>
      <c r="F53" s="33">
        <f>E53*1</f>
        <v>0</v>
      </c>
      <c r="G53" s="9"/>
      <c r="H53" s="7"/>
    </row>
    <row r="54" spans="2:8" ht="34.9" customHeight="1" x14ac:dyDescent="0.25">
      <c r="B54" s="71"/>
      <c r="C54" s="38" t="s">
        <v>13</v>
      </c>
      <c r="D54" s="39"/>
      <c r="E54" s="13"/>
      <c r="F54" s="40">
        <f>SUM(F52:F53)</f>
        <v>0</v>
      </c>
      <c r="G54" s="9"/>
      <c r="H54" s="7"/>
    </row>
    <row r="55" spans="2:8" ht="34.9" customHeight="1" x14ac:dyDescent="0.25">
      <c r="B55" s="71"/>
      <c r="C55" s="85" t="s">
        <v>107</v>
      </c>
      <c r="D55" s="86"/>
      <c r="E55" s="87"/>
      <c r="F55" s="29"/>
      <c r="G55" s="9"/>
      <c r="H55" s="7"/>
    </row>
    <row r="56" spans="2:8" ht="34.9" customHeight="1" x14ac:dyDescent="0.25">
      <c r="B56" s="71"/>
      <c r="C56" s="37" t="s">
        <v>37</v>
      </c>
      <c r="D56" s="31" t="s">
        <v>16</v>
      </c>
      <c r="E56" s="12"/>
      <c r="F56" s="33">
        <f>E56*5</f>
        <v>0</v>
      </c>
      <c r="G56" s="9"/>
      <c r="H56" s="7"/>
    </row>
    <row r="57" spans="2:8" ht="34.9" customHeight="1" x14ac:dyDescent="0.25">
      <c r="B57" s="71"/>
      <c r="C57" s="37" t="s">
        <v>38</v>
      </c>
      <c r="D57" s="31" t="s">
        <v>10</v>
      </c>
      <c r="E57" s="12"/>
      <c r="F57" s="33">
        <f>E57*3</f>
        <v>0</v>
      </c>
      <c r="G57" s="9"/>
      <c r="H57" s="7"/>
    </row>
    <row r="58" spans="2:8" ht="34.9" customHeight="1" x14ac:dyDescent="0.25">
      <c r="B58" s="71"/>
      <c r="C58" s="37" t="s">
        <v>39</v>
      </c>
      <c r="D58" s="31" t="s">
        <v>11</v>
      </c>
      <c r="E58" s="12"/>
      <c r="F58" s="33">
        <f>E58*2</f>
        <v>0</v>
      </c>
      <c r="G58" s="9"/>
      <c r="H58" s="7"/>
    </row>
    <row r="59" spans="2:8" ht="34.9" customHeight="1" x14ac:dyDescent="0.25">
      <c r="B59" s="71"/>
      <c r="C59" s="37" t="s">
        <v>40</v>
      </c>
      <c r="D59" s="31" t="s">
        <v>12</v>
      </c>
      <c r="E59" s="12"/>
      <c r="F59" s="33">
        <f>E59*1</f>
        <v>0</v>
      </c>
      <c r="G59" s="9"/>
      <c r="H59" s="7"/>
    </row>
    <row r="60" spans="2:8" ht="34.9" customHeight="1" x14ac:dyDescent="0.25">
      <c r="B60" s="71"/>
      <c r="C60" s="38" t="s">
        <v>13</v>
      </c>
      <c r="D60" s="39"/>
      <c r="E60" s="13"/>
      <c r="F60" s="40">
        <f>SUM(F56:F59)</f>
        <v>0</v>
      </c>
      <c r="G60" s="9"/>
      <c r="H60" s="7"/>
    </row>
    <row r="61" spans="2:8" ht="34.9" customHeight="1" x14ac:dyDescent="0.25">
      <c r="B61" s="79" t="s">
        <v>41</v>
      </c>
      <c r="C61" s="79"/>
      <c r="D61" s="79"/>
      <c r="E61" s="11"/>
      <c r="F61" s="40">
        <f>F60+F54+F50+F46</f>
        <v>0</v>
      </c>
      <c r="G61" s="9"/>
      <c r="H61" s="7"/>
    </row>
    <row r="62" spans="2:8" ht="34.9" customHeight="1" x14ac:dyDescent="0.25">
      <c r="B62" s="79" t="s">
        <v>42</v>
      </c>
      <c r="C62" s="79"/>
      <c r="D62" s="79"/>
      <c r="E62" s="11"/>
      <c r="F62" s="40">
        <f>IF(F61&gt;100,100,F61)</f>
        <v>0</v>
      </c>
      <c r="G62" s="9"/>
      <c r="H62" s="7"/>
    </row>
    <row r="63" spans="2:8" ht="34.9" customHeight="1" x14ac:dyDescent="0.25">
      <c r="B63" s="68" t="s">
        <v>43</v>
      </c>
      <c r="C63" s="69"/>
      <c r="D63" s="69"/>
      <c r="E63" s="70"/>
      <c r="F63" s="44">
        <f>F62*15%</f>
        <v>0</v>
      </c>
      <c r="G63" s="9"/>
      <c r="H63" s="7"/>
    </row>
    <row r="64" spans="2:8" ht="34.9" customHeight="1" x14ac:dyDescent="0.25">
      <c r="B64" s="45"/>
      <c r="C64" s="46"/>
      <c r="D64" s="46"/>
      <c r="E64" s="47"/>
      <c r="F64" s="48"/>
      <c r="G64" s="9"/>
      <c r="H64" s="7"/>
    </row>
    <row r="65" spans="2:8" ht="34.9" customHeight="1" x14ac:dyDescent="0.25">
      <c r="B65" s="84" t="s">
        <v>108</v>
      </c>
      <c r="C65" s="85" t="s">
        <v>44</v>
      </c>
      <c r="D65" s="86"/>
      <c r="E65" s="87"/>
      <c r="F65" s="29"/>
      <c r="G65" s="9"/>
      <c r="H65" s="7"/>
    </row>
    <row r="66" spans="2:8" ht="34.9" customHeight="1" x14ac:dyDescent="0.25">
      <c r="B66" s="84"/>
      <c r="C66" s="37" t="s">
        <v>45</v>
      </c>
      <c r="D66" s="31" t="s">
        <v>109</v>
      </c>
      <c r="E66" s="10"/>
      <c r="F66" s="33">
        <f>E66*4</f>
        <v>0</v>
      </c>
      <c r="G66" s="9"/>
      <c r="H66" s="7"/>
    </row>
    <row r="67" spans="2:8" ht="34.9" customHeight="1" x14ac:dyDescent="0.25">
      <c r="B67" s="84"/>
      <c r="C67" s="38" t="s">
        <v>13</v>
      </c>
      <c r="D67" s="39"/>
      <c r="E67" s="11"/>
      <c r="F67" s="40">
        <f>SUM(F66:F66)</f>
        <v>0</v>
      </c>
      <c r="G67" s="9"/>
      <c r="H67" s="7"/>
    </row>
    <row r="68" spans="2:8" ht="34.9" customHeight="1" x14ac:dyDescent="0.25">
      <c r="B68" s="84"/>
      <c r="C68" s="85" t="s">
        <v>46</v>
      </c>
      <c r="D68" s="86"/>
      <c r="E68" s="87"/>
      <c r="F68" s="29"/>
      <c r="G68" s="9"/>
      <c r="H68" s="7"/>
    </row>
    <row r="69" spans="2:8" ht="34.9" customHeight="1" x14ac:dyDescent="0.25">
      <c r="B69" s="84"/>
      <c r="C69" s="37" t="s">
        <v>45</v>
      </c>
      <c r="D69" s="31" t="s">
        <v>110</v>
      </c>
      <c r="E69" s="10"/>
      <c r="F69" s="33">
        <f>E69*2</f>
        <v>0</v>
      </c>
      <c r="G69" s="9"/>
      <c r="H69" s="7"/>
    </row>
    <row r="70" spans="2:8" ht="34.9" customHeight="1" x14ac:dyDescent="0.25">
      <c r="B70" s="84"/>
      <c r="C70" s="37" t="s">
        <v>47</v>
      </c>
      <c r="D70" s="31" t="s">
        <v>111</v>
      </c>
      <c r="E70" s="10"/>
      <c r="F70" s="33">
        <f>E70*1</f>
        <v>0</v>
      </c>
      <c r="G70" s="9"/>
      <c r="H70" s="7"/>
    </row>
    <row r="71" spans="2:8" ht="34.9" customHeight="1" x14ac:dyDescent="0.25">
      <c r="B71" s="84"/>
      <c r="C71" s="38" t="s">
        <v>13</v>
      </c>
      <c r="D71" s="39"/>
      <c r="E71" s="11"/>
      <c r="F71" s="40">
        <f>SUM(F69:F70)</f>
        <v>0</v>
      </c>
      <c r="G71" s="9"/>
      <c r="H71" s="7"/>
    </row>
    <row r="72" spans="2:8" ht="34.9" customHeight="1" x14ac:dyDescent="0.25">
      <c r="B72" s="84"/>
      <c r="C72" s="85" t="s">
        <v>112</v>
      </c>
      <c r="D72" s="86"/>
      <c r="E72" s="87"/>
      <c r="F72" s="29"/>
      <c r="G72" s="9"/>
      <c r="H72" s="7"/>
    </row>
    <row r="73" spans="2:8" ht="34.9" customHeight="1" x14ac:dyDescent="0.25">
      <c r="B73" s="84"/>
      <c r="C73" s="37" t="s">
        <v>48</v>
      </c>
      <c r="D73" s="31" t="s">
        <v>49</v>
      </c>
      <c r="E73" s="10"/>
      <c r="F73" s="33">
        <f>E73*20</f>
        <v>0</v>
      </c>
      <c r="G73" s="9"/>
      <c r="H73" s="7"/>
    </row>
    <row r="74" spans="2:8" ht="34.9" customHeight="1" x14ac:dyDescent="0.25">
      <c r="B74" s="84"/>
      <c r="C74" s="37" t="s">
        <v>50</v>
      </c>
      <c r="D74" s="31" t="s">
        <v>51</v>
      </c>
      <c r="E74" s="10"/>
      <c r="F74" s="33">
        <f>E74*15</f>
        <v>0</v>
      </c>
      <c r="G74" s="9"/>
      <c r="H74" s="7"/>
    </row>
    <row r="75" spans="2:8" ht="34.9" customHeight="1" x14ac:dyDescent="0.25">
      <c r="B75" s="84"/>
      <c r="C75" s="37" t="s">
        <v>195</v>
      </c>
      <c r="D75" s="31" t="s">
        <v>52</v>
      </c>
      <c r="E75" s="10"/>
      <c r="F75" s="33">
        <f>E75*10</f>
        <v>0</v>
      </c>
      <c r="G75" s="9"/>
      <c r="H75" s="7"/>
    </row>
    <row r="76" spans="2:8" ht="34.9" customHeight="1" x14ac:dyDescent="0.25">
      <c r="B76" s="84"/>
      <c r="C76" s="37" t="s">
        <v>53</v>
      </c>
      <c r="D76" s="31" t="s">
        <v>52</v>
      </c>
      <c r="E76" s="10"/>
      <c r="F76" s="33">
        <f>E76*10</f>
        <v>0</v>
      </c>
      <c r="G76" s="9"/>
      <c r="H76" s="7"/>
    </row>
    <row r="77" spans="2:8" ht="34.9" customHeight="1" x14ac:dyDescent="0.25">
      <c r="B77" s="84"/>
      <c r="C77" s="37" t="s">
        <v>54</v>
      </c>
      <c r="D77" s="31" t="s">
        <v>55</v>
      </c>
      <c r="E77" s="10"/>
      <c r="F77" s="33">
        <f>E77*5</f>
        <v>0</v>
      </c>
      <c r="G77" s="9"/>
      <c r="H77" s="7"/>
    </row>
    <row r="78" spans="2:8" ht="34.9" customHeight="1" x14ac:dyDescent="0.25">
      <c r="B78" s="84"/>
      <c r="C78" s="37" t="s">
        <v>114</v>
      </c>
      <c r="D78" s="31" t="s">
        <v>113</v>
      </c>
      <c r="E78" s="10"/>
      <c r="F78" s="33">
        <f>E78*3</f>
        <v>0</v>
      </c>
      <c r="G78" s="9"/>
      <c r="H78" s="7"/>
    </row>
    <row r="79" spans="2:8" ht="34.9" customHeight="1" x14ac:dyDescent="0.25">
      <c r="B79" s="84"/>
      <c r="C79" s="38" t="s">
        <v>13</v>
      </c>
      <c r="D79" s="39"/>
      <c r="E79" s="11"/>
      <c r="F79" s="40">
        <f>SUM(F73:F78)</f>
        <v>0</v>
      </c>
      <c r="G79" s="9"/>
      <c r="H79" s="7"/>
    </row>
    <row r="80" spans="2:8" ht="34.9" customHeight="1" x14ac:dyDescent="0.25">
      <c r="B80" s="79" t="s">
        <v>41</v>
      </c>
      <c r="C80" s="79"/>
      <c r="D80" s="79"/>
      <c r="E80" s="11"/>
      <c r="F80" s="40">
        <f>SUM(F79+F71+F67)</f>
        <v>0</v>
      </c>
      <c r="G80" s="9"/>
      <c r="H80" s="7"/>
    </row>
    <row r="81" spans="2:8" ht="34.9" customHeight="1" x14ac:dyDescent="0.25">
      <c r="B81" s="78" t="s">
        <v>28</v>
      </c>
      <c r="C81" s="78"/>
      <c r="D81" s="78"/>
      <c r="E81" s="11"/>
      <c r="F81" s="40">
        <f>IF(F80&gt;100,100,F80)</f>
        <v>0</v>
      </c>
      <c r="G81" s="9"/>
      <c r="H81" s="7"/>
    </row>
    <row r="82" spans="2:8" ht="34.9" customHeight="1" x14ac:dyDescent="0.25">
      <c r="B82" s="68" t="s">
        <v>56</v>
      </c>
      <c r="C82" s="69"/>
      <c r="D82" s="69"/>
      <c r="E82" s="70"/>
      <c r="F82" s="44">
        <f>F81*10%</f>
        <v>0</v>
      </c>
      <c r="G82" s="9"/>
      <c r="H82" s="7"/>
    </row>
    <row r="83" spans="2:8" ht="34.9" customHeight="1" x14ac:dyDescent="0.25">
      <c r="B83" s="50"/>
      <c r="C83" s="50"/>
      <c r="D83" s="50"/>
      <c r="E83" s="47"/>
      <c r="F83" s="51"/>
      <c r="G83" s="9"/>
      <c r="H83" s="7"/>
    </row>
    <row r="84" spans="2:8" ht="34.9" customHeight="1" x14ac:dyDescent="0.25">
      <c r="B84" s="71" t="s">
        <v>115</v>
      </c>
      <c r="C84" s="37" t="s">
        <v>57</v>
      </c>
      <c r="D84" s="31" t="s">
        <v>58</v>
      </c>
      <c r="E84" s="10"/>
      <c r="F84" s="33">
        <f>E84*20</f>
        <v>0</v>
      </c>
      <c r="G84" s="9"/>
      <c r="H84" s="7"/>
    </row>
    <row r="85" spans="2:8" ht="34.9" customHeight="1" x14ac:dyDescent="0.25">
      <c r="B85" s="71"/>
      <c r="C85" s="37" t="s">
        <v>59</v>
      </c>
      <c r="D85" s="31" t="s">
        <v>8</v>
      </c>
      <c r="E85" s="10"/>
      <c r="F85" s="33">
        <f>E85*10</f>
        <v>0</v>
      </c>
      <c r="G85" s="9"/>
      <c r="H85" s="7"/>
    </row>
    <row r="86" spans="2:8" ht="34.9" customHeight="1" x14ac:dyDescent="0.25">
      <c r="B86" s="71"/>
      <c r="C86" s="83" t="s">
        <v>13</v>
      </c>
      <c r="D86" s="83"/>
      <c r="E86" s="11"/>
      <c r="F86" s="40">
        <f>SUM(F84+F85)</f>
        <v>0</v>
      </c>
      <c r="G86" s="9"/>
      <c r="H86" s="7"/>
    </row>
    <row r="87" spans="2:8" ht="34.9" customHeight="1" x14ac:dyDescent="0.25">
      <c r="B87" s="78" t="s">
        <v>42</v>
      </c>
      <c r="C87" s="78"/>
      <c r="D87" s="78"/>
      <c r="E87" s="11"/>
      <c r="F87" s="40">
        <f>IF(F86&gt;100,100,F86)</f>
        <v>0</v>
      </c>
      <c r="G87" s="9"/>
      <c r="H87" s="14"/>
    </row>
    <row r="88" spans="2:8" ht="34.9" customHeight="1" x14ac:dyDescent="0.25">
      <c r="B88" s="68" t="s">
        <v>60</v>
      </c>
      <c r="C88" s="69"/>
      <c r="D88" s="69"/>
      <c r="E88" s="70"/>
      <c r="F88" s="44">
        <f>F87*10%</f>
        <v>0</v>
      </c>
      <c r="G88" s="9"/>
      <c r="H88" s="7"/>
    </row>
    <row r="89" spans="2:8" ht="34.9" customHeight="1" x14ac:dyDescent="0.25">
      <c r="B89" s="50"/>
      <c r="C89" s="50"/>
      <c r="D89" s="50"/>
      <c r="E89" s="47"/>
      <c r="F89" s="51"/>
      <c r="G89" s="9"/>
      <c r="H89" s="7"/>
    </row>
    <row r="90" spans="2:8" ht="34.9" customHeight="1" x14ac:dyDescent="0.25">
      <c r="B90" s="71" t="s">
        <v>116</v>
      </c>
      <c r="C90" s="31" t="s">
        <v>61</v>
      </c>
      <c r="D90" s="31" t="s">
        <v>15</v>
      </c>
      <c r="E90" s="10"/>
      <c r="F90" s="33">
        <f>E90*7.5</f>
        <v>0</v>
      </c>
      <c r="G90" s="9"/>
      <c r="H90" s="7"/>
    </row>
    <row r="91" spans="2:8" ht="34.9" customHeight="1" x14ac:dyDescent="0.25">
      <c r="B91" s="71"/>
      <c r="C91" s="31" t="s">
        <v>62</v>
      </c>
      <c r="D91" s="31" t="s">
        <v>10</v>
      </c>
      <c r="E91" s="10"/>
      <c r="F91" s="33">
        <f>E91*3</f>
        <v>0</v>
      </c>
      <c r="G91" s="9"/>
      <c r="H91" s="7"/>
    </row>
    <row r="92" spans="2:8" ht="34.9" customHeight="1" x14ac:dyDescent="0.25">
      <c r="B92" s="71"/>
      <c r="C92" s="31" t="s">
        <v>63</v>
      </c>
      <c r="D92" s="31" t="s">
        <v>16</v>
      </c>
      <c r="E92" s="10"/>
      <c r="F92" s="33">
        <f>E92*5</f>
        <v>0</v>
      </c>
      <c r="G92" s="9"/>
      <c r="H92" s="7"/>
    </row>
    <row r="93" spans="2:8" ht="34.9" customHeight="1" x14ac:dyDescent="0.25">
      <c r="B93" s="71"/>
      <c r="C93" s="31" t="s">
        <v>64</v>
      </c>
      <c r="D93" s="31" t="s">
        <v>16</v>
      </c>
      <c r="E93" s="10"/>
      <c r="F93" s="33">
        <f>E93*5</f>
        <v>0</v>
      </c>
      <c r="G93" s="9"/>
      <c r="H93" s="7"/>
    </row>
    <row r="94" spans="2:8" ht="34.9" customHeight="1" x14ac:dyDescent="0.25">
      <c r="B94" s="71"/>
      <c r="C94" s="72" t="s">
        <v>41</v>
      </c>
      <c r="D94" s="72"/>
      <c r="E94" s="11"/>
      <c r="F94" s="40">
        <f>SUM(F90:F93)</f>
        <v>0</v>
      </c>
      <c r="G94" s="9"/>
      <c r="H94" s="7"/>
    </row>
    <row r="95" spans="2:8" ht="34.9" customHeight="1" x14ac:dyDescent="0.25">
      <c r="B95" s="78" t="s">
        <v>42</v>
      </c>
      <c r="C95" s="78"/>
      <c r="D95" s="78"/>
      <c r="E95" s="11"/>
      <c r="F95" s="40">
        <f>IF(F94&gt;100,100,F94)</f>
        <v>0</v>
      </c>
      <c r="G95" s="9"/>
      <c r="H95" s="7"/>
    </row>
    <row r="96" spans="2:8" ht="34.9" customHeight="1" x14ac:dyDescent="0.25">
      <c r="B96" s="68" t="s">
        <v>65</v>
      </c>
      <c r="C96" s="69"/>
      <c r="D96" s="69"/>
      <c r="E96" s="70"/>
      <c r="F96" s="44">
        <f>F95*5%</f>
        <v>0</v>
      </c>
      <c r="G96" s="9"/>
      <c r="H96" s="7"/>
    </row>
    <row r="97" spans="2:8" ht="34.9" customHeight="1" x14ac:dyDescent="0.25">
      <c r="B97" s="50"/>
      <c r="C97" s="50"/>
      <c r="D97" s="50"/>
      <c r="E97" s="47"/>
      <c r="F97" s="51"/>
      <c r="G97" s="9"/>
      <c r="H97" s="7"/>
    </row>
    <row r="98" spans="2:8" ht="34.9" customHeight="1" x14ac:dyDescent="0.25">
      <c r="B98" s="71" t="s">
        <v>196</v>
      </c>
      <c r="C98" s="31" t="s">
        <v>117</v>
      </c>
      <c r="D98" s="31" t="s">
        <v>66</v>
      </c>
      <c r="E98" s="10"/>
      <c r="F98" s="33">
        <f>E98*100</f>
        <v>0</v>
      </c>
      <c r="G98" s="9"/>
      <c r="H98" s="7"/>
    </row>
    <row r="99" spans="2:8" ht="34.9" customHeight="1" x14ac:dyDescent="0.25">
      <c r="B99" s="71"/>
      <c r="C99" s="31" t="s">
        <v>170</v>
      </c>
      <c r="D99" s="31" t="s">
        <v>118</v>
      </c>
      <c r="E99" s="10"/>
      <c r="F99" s="33">
        <f>E99*80</f>
        <v>0</v>
      </c>
      <c r="G99" s="9"/>
      <c r="H99" s="7"/>
    </row>
    <row r="100" spans="2:8" ht="34.9" customHeight="1" x14ac:dyDescent="0.25">
      <c r="B100" s="71"/>
      <c r="C100" s="31" t="s">
        <v>119</v>
      </c>
      <c r="D100" s="31" t="s">
        <v>67</v>
      </c>
      <c r="E100" s="10"/>
      <c r="F100" s="33">
        <f>E100*50</f>
        <v>0</v>
      </c>
      <c r="G100" s="9"/>
      <c r="H100" s="7"/>
    </row>
    <row r="101" spans="2:8" ht="34.9" customHeight="1" x14ac:dyDescent="0.25">
      <c r="B101" s="71"/>
      <c r="C101" s="79" t="s">
        <v>41</v>
      </c>
      <c r="D101" s="79"/>
      <c r="E101" s="11"/>
      <c r="F101" s="40">
        <f>SUM(F98:F100)</f>
        <v>0</v>
      </c>
      <c r="G101" s="9"/>
      <c r="H101" s="7"/>
    </row>
    <row r="102" spans="2:8" ht="34.9" customHeight="1" x14ac:dyDescent="0.25">
      <c r="B102" s="75" t="s">
        <v>68</v>
      </c>
      <c r="C102" s="76"/>
      <c r="D102" s="76"/>
      <c r="E102" s="77"/>
      <c r="F102" s="44">
        <f>F101*25%</f>
        <v>0</v>
      </c>
      <c r="G102" s="9"/>
      <c r="H102" s="7"/>
    </row>
    <row r="103" spans="2:8" ht="34.9" customHeight="1" x14ac:dyDescent="0.25">
      <c r="B103" s="53"/>
      <c r="C103" s="53"/>
      <c r="D103" s="53"/>
      <c r="E103" s="47"/>
      <c r="F103" s="51"/>
      <c r="G103" s="9"/>
      <c r="H103" s="7"/>
    </row>
    <row r="104" spans="2:8" ht="34.9" customHeight="1" x14ac:dyDescent="0.25">
      <c r="B104" s="71" t="s">
        <v>197</v>
      </c>
      <c r="C104" s="37" t="s">
        <v>143</v>
      </c>
      <c r="D104" s="31"/>
      <c r="E104" s="10"/>
      <c r="F104" s="33">
        <f>IF(E104&gt;100,100,E104)</f>
        <v>0</v>
      </c>
      <c r="G104" s="9"/>
      <c r="H104" s="7"/>
    </row>
    <row r="105" spans="2:8" ht="50.45" customHeight="1" x14ac:dyDescent="0.25">
      <c r="B105" s="71"/>
      <c r="C105" s="37" t="s">
        <v>171</v>
      </c>
      <c r="D105" s="31"/>
      <c r="E105" s="10"/>
      <c r="F105" s="33">
        <f>IF(E105&gt;100,100,E105)</f>
        <v>0</v>
      </c>
      <c r="G105" s="9"/>
      <c r="H105" s="7"/>
    </row>
    <row r="106" spans="2:8" ht="50.45" customHeight="1" x14ac:dyDescent="0.25">
      <c r="B106" s="71"/>
      <c r="C106" s="72" t="s">
        <v>41</v>
      </c>
      <c r="D106" s="72"/>
      <c r="E106" s="11"/>
      <c r="F106" s="40">
        <f>SUM(F104:F105)</f>
        <v>0</v>
      </c>
      <c r="G106" s="9"/>
      <c r="H106" s="7"/>
    </row>
    <row r="107" spans="2:8" ht="122.45" customHeight="1" x14ac:dyDescent="0.25">
      <c r="B107" s="71"/>
      <c r="C107" s="79" t="s">
        <v>194</v>
      </c>
      <c r="D107" s="79"/>
      <c r="E107" s="15"/>
      <c r="F107" s="40">
        <f>IF(F106&gt;100,100,F106)</f>
        <v>0</v>
      </c>
      <c r="G107" s="9"/>
      <c r="H107" s="7"/>
    </row>
    <row r="108" spans="2:8" ht="34.9" customHeight="1" x14ac:dyDescent="0.25">
      <c r="B108" s="75" t="s">
        <v>69</v>
      </c>
      <c r="C108" s="76"/>
      <c r="D108" s="76"/>
      <c r="E108" s="77"/>
      <c r="F108" s="44">
        <f>F107*15%</f>
        <v>0</v>
      </c>
      <c r="G108" s="9"/>
      <c r="H108" s="7"/>
    </row>
    <row r="109" spans="2:8" ht="34.9" customHeight="1" x14ac:dyDescent="0.25">
      <c r="B109" s="106" t="s">
        <v>70</v>
      </c>
      <c r="C109" s="107"/>
      <c r="D109" s="107"/>
      <c r="E109" s="108"/>
      <c r="F109" s="54">
        <f>SUM(F108+F102+F96+F88+F82+F63+F41)</f>
        <v>0</v>
      </c>
      <c r="G109" s="9"/>
      <c r="H109" s="7"/>
    </row>
    <row r="110" spans="2:8" ht="34.9" customHeight="1" x14ac:dyDescent="0.25">
      <c r="B110" s="65" t="s">
        <v>71</v>
      </c>
      <c r="C110" s="66"/>
      <c r="D110" s="66"/>
      <c r="E110" s="67"/>
      <c r="F110" s="40">
        <f>F109*35%</f>
        <v>0</v>
      </c>
      <c r="G110" s="9"/>
      <c r="H110" s="7"/>
    </row>
    <row r="111" spans="2:8" ht="34.9" customHeight="1" x14ac:dyDescent="0.25">
      <c r="B111" s="55"/>
      <c r="C111" s="55"/>
      <c r="D111" s="55"/>
      <c r="E111" s="55"/>
      <c r="F111" s="51"/>
      <c r="G111" s="9"/>
      <c r="H111" s="7"/>
    </row>
    <row r="112" spans="2:8" ht="34.9" customHeight="1" x14ac:dyDescent="0.25">
      <c r="B112" s="80" t="s">
        <v>72</v>
      </c>
      <c r="C112" s="81"/>
      <c r="D112" s="81"/>
      <c r="E112" s="82"/>
      <c r="F112" s="27"/>
      <c r="G112" s="9"/>
      <c r="H112" s="7"/>
    </row>
    <row r="113" spans="2:8" ht="34.9" customHeight="1" x14ac:dyDescent="0.25">
      <c r="B113" s="71" t="s">
        <v>198</v>
      </c>
      <c r="C113" s="37" t="s">
        <v>184</v>
      </c>
      <c r="D113" s="98"/>
      <c r="E113" s="99"/>
      <c r="F113" s="100"/>
      <c r="G113" s="9"/>
      <c r="H113" s="7"/>
    </row>
    <row r="114" spans="2:8" ht="34.9" customHeight="1" x14ac:dyDescent="0.25">
      <c r="B114" s="71"/>
      <c r="C114" s="37" t="s">
        <v>120</v>
      </c>
      <c r="D114" s="31" t="s">
        <v>122</v>
      </c>
      <c r="E114" s="10"/>
      <c r="F114" s="33">
        <f>(E114*20)/1</f>
        <v>0</v>
      </c>
      <c r="G114" s="9"/>
      <c r="H114" s="7"/>
    </row>
    <row r="115" spans="2:8" ht="34.9" customHeight="1" x14ac:dyDescent="0.25">
      <c r="B115" s="71"/>
      <c r="C115" s="37" t="s">
        <v>121</v>
      </c>
      <c r="D115" s="31" t="s">
        <v>123</v>
      </c>
      <c r="E115" s="10"/>
      <c r="F115" s="33">
        <f>(E115*15)/1</f>
        <v>0</v>
      </c>
      <c r="G115" s="9"/>
      <c r="H115" s="7"/>
    </row>
    <row r="116" spans="2:8" ht="34.9" customHeight="1" x14ac:dyDescent="0.25">
      <c r="B116" s="71"/>
      <c r="C116" s="79" t="s">
        <v>27</v>
      </c>
      <c r="D116" s="79"/>
      <c r="E116" s="11"/>
      <c r="F116" s="40">
        <f>SUM(F114:F115)</f>
        <v>0</v>
      </c>
      <c r="G116" s="9"/>
      <c r="H116" s="7"/>
    </row>
    <row r="117" spans="2:8" ht="34.9" customHeight="1" x14ac:dyDescent="0.25">
      <c r="B117" s="79" t="s">
        <v>42</v>
      </c>
      <c r="C117" s="79"/>
      <c r="D117" s="79"/>
      <c r="E117" s="11"/>
      <c r="F117" s="40">
        <f>IF(F116&gt;100,100,F116)</f>
        <v>0</v>
      </c>
      <c r="G117" s="9"/>
      <c r="H117" s="7"/>
    </row>
    <row r="118" spans="2:8" ht="34.9" customHeight="1" x14ac:dyDescent="0.25">
      <c r="B118" s="75" t="s">
        <v>188</v>
      </c>
      <c r="C118" s="76"/>
      <c r="D118" s="76"/>
      <c r="E118" s="77"/>
      <c r="F118" s="44">
        <f>F117*15%</f>
        <v>0</v>
      </c>
      <c r="G118" s="9"/>
      <c r="H118" s="7"/>
    </row>
    <row r="119" spans="2:8" ht="34.9" customHeight="1" x14ac:dyDescent="0.25">
      <c r="B119" s="53"/>
      <c r="C119" s="53"/>
      <c r="D119" s="53"/>
      <c r="E119" s="47"/>
      <c r="F119" s="51"/>
      <c r="G119" s="9"/>
      <c r="H119" s="7"/>
    </row>
    <row r="120" spans="2:8" ht="34.9" customHeight="1" x14ac:dyDescent="0.25">
      <c r="B120" s="71" t="s">
        <v>124</v>
      </c>
      <c r="C120" s="37" t="s">
        <v>199</v>
      </c>
      <c r="D120" s="98"/>
      <c r="E120" s="99"/>
      <c r="F120" s="100"/>
      <c r="G120" s="9"/>
      <c r="H120" s="7"/>
    </row>
    <row r="121" spans="2:8" ht="34.9" customHeight="1" x14ac:dyDescent="0.25">
      <c r="B121" s="71"/>
      <c r="C121" s="41" t="s">
        <v>172</v>
      </c>
      <c r="D121" s="62"/>
      <c r="E121" s="63"/>
      <c r="F121" s="64"/>
      <c r="G121" s="9"/>
      <c r="H121" s="7"/>
    </row>
    <row r="122" spans="2:8" ht="34.9" customHeight="1" x14ac:dyDescent="0.25">
      <c r="B122" s="71"/>
      <c r="C122" s="37" t="s">
        <v>125</v>
      </c>
      <c r="D122" s="31" t="s">
        <v>75</v>
      </c>
      <c r="E122" s="10"/>
      <c r="F122" s="33">
        <f>E122*10</f>
        <v>0</v>
      </c>
      <c r="G122" s="9"/>
      <c r="H122" s="7"/>
    </row>
    <row r="123" spans="2:8" ht="34.9" customHeight="1" x14ac:dyDescent="0.25">
      <c r="B123" s="71"/>
      <c r="C123" s="37" t="s">
        <v>173</v>
      </c>
      <c r="D123" s="31" t="s">
        <v>74</v>
      </c>
      <c r="E123" s="10"/>
      <c r="F123" s="33">
        <f>E123*7.5</f>
        <v>0</v>
      </c>
      <c r="G123" s="9"/>
      <c r="H123" s="7"/>
    </row>
    <row r="124" spans="2:8" ht="34.9" customHeight="1" x14ac:dyDescent="0.25">
      <c r="B124" s="71"/>
      <c r="C124" s="38" t="s">
        <v>13</v>
      </c>
      <c r="D124" s="52"/>
      <c r="E124" s="11"/>
      <c r="F124" s="40">
        <f>SUM(F122:F123)</f>
        <v>0</v>
      </c>
      <c r="G124" s="9"/>
      <c r="H124" s="7"/>
    </row>
    <row r="125" spans="2:8" ht="34.9" customHeight="1" x14ac:dyDescent="0.25">
      <c r="B125" s="71"/>
      <c r="C125" s="41" t="s">
        <v>73</v>
      </c>
      <c r="D125" s="62"/>
      <c r="E125" s="63"/>
      <c r="F125" s="64"/>
      <c r="G125" s="9"/>
      <c r="H125" s="7"/>
    </row>
    <row r="126" spans="2:8" ht="34.9" customHeight="1" x14ac:dyDescent="0.25">
      <c r="B126" s="71"/>
      <c r="C126" s="37" t="s">
        <v>174</v>
      </c>
      <c r="D126" s="31" t="s">
        <v>74</v>
      </c>
      <c r="E126" s="10"/>
      <c r="F126" s="33">
        <f>E126*7.5</f>
        <v>0</v>
      </c>
      <c r="G126" s="9"/>
      <c r="H126" s="7"/>
    </row>
    <row r="127" spans="2:8" ht="34.9" customHeight="1" x14ac:dyDescent="0.25">
      <c r="B127" s="71"/>
      <c r="C127" s="37" t="s">
        <v>128</v>
      </c>
      <c r="D127" s="31" t="s">
        <v>76</v>
      </c>
      <c r="E127" s="10"/>
      <c r="F127" s="33">
        <f>E127*5</f>
        <v>0</v>
      </c>
      <c r="G127" s="9"/>
      <c r="H127" s="7"/>
    </row>
    <row r="128" spans="2:8" ht="34.9" customHeight="1" x14ac:dyDescent="0.25">
      <c r="B128" s="71"/>
      <c r="C128" s="38" t="s">
        <v>13</v>
      </c>
      <c r="D128" s="52"/>
      <c r="E128" s="11"/>
      <c r="F128" s="40">
        <f>SUM(F126:F127)</f>
        <v>0</v>
      </c>
      <c r="G128" s="9"/>
      <c r="H128" s="7"/>
    </row>
    <row r="129" spans="2:8" ht="34.9" customHeight="1" x14ac:dyDescent="0.25">
      <c r="B129" s="71"/>
      <c r="C129" s="41" t="s">
        <v>177</v>
      </c>
      <c r="D129" s="98"/>
      <c r="E129" s="99"/>
      <c r="F129" s="100"/>
      <c r="G129" s="9"/>
      <c r="H129" s="7"/>
    </row>
    <row r="130" spans="2:8" ht="34.9" customHeight="1" x14ac:dyDescent="0.25">
      <c r="B130" s="71"/>
      <c r="C130" s="37" t="s">
        <v>125</v>
      </c>
      <c r="D130" s="31" t="s">
        <v>76</v>
      </c>
      <c r="E130" s="10"/>
      <c r="F130" s="33">
        <f>E130*5</f>
        <v>0</v>
      </c>
      <c r="G130" s="9"/>
      <c r="H130" s="7"/>
    </row>
    <row r="131" spans="2:8" ht="34.9" customHeight="1" x14ac:dyDescent="0.25">
      <c r="B131" s="71"/>
      <c r="C131" s="37" t="s">
        <v>121</v>
      </c>
      <c r="D131" s="31" t="s">
        <v>126</v>
      </c>
      <c r="E131" s="10"/>
      <c r="F131" s="33">
        <f>E131*3</f>
        <v>0</v>
      </c>
      <c r="G131" s="9"/>
      <c r="H131" s="7"/>
    </row>
    <row r="132" spans="2:8" ht="34.9" customHeight="1" x14ac:dyDescent="0.25">
      <c r="B132" s="71"/>
      <c r="C132" s="38" t="s">
        <v>13</v>
      </c>
      <c r="D132" s="52"/>
      <c r="E132" s="11"/>
      <c r="F132" s="40">
        <f>SUM(F130:F131)</f>
        <v>0</v>
      </c>
      <c r="G132" s="9"/>
      <c r="H132" s="7"/>
    </row>
    <row r="133" spans="2:8" ht="34.9" customHeight="1" x14ac:dyDescent="0.25">
      <c r="B133" s="71"/>
      <c r="C133" s="37" t="s">
        <v>200</v>
      </c>
      <c r="D133" s="62"/>
      <c r="E133" s="63"/>
      <c r="F133" s="64"/>
      <c r="G133" s="9"/>
      <c r="H133" s="7"/>
    </row>
    <row r="134" spans="2:8" ht="34.9" customHeight="1" x14ac:dyDescent="0.25">
      <c r="B134" s="71"/>
      <c r="C134" s="41" t="s">
        <v>127</v>
      </c>
      <c r="D134" s="62"/>
      <c r="E134" s="63"/>
      <c r="F134" s="64"/>
      <c r="G134" s="9"/>
      <c r="H134" s="7"/>
    </row>
    <row r="135" spans="2:8" ht="34.9" customHeight="1" x14ac:dyDescent="0.25">
      <c r="B135" s="71"/>
      <c r="C135" s="37" t="s">
        <v>125</v>
      </c>
      <c r="D135" s="31" t="s">
        <v>76</v>
      </c>
      <c r="E135" s="10"/>
      <c r="F135" s="33">
        <f>E135*5</f>
        <v>0</v>
      </c>
      <c r="G135" s="9"/>
      <c r="H135" s="7"/>
    </row>
    <row r="136" spans="2:8" ht="34.9" customHeight="1" x14ac:dyDescent="0.25">
      <c r="B136" s="71"/>
      <c r="C136" s="37" t="s">
        <v>128</v>
      </c>
      <c r="D136" s="31" t="s">
        <v>126</v>
      </c>
      <c r="E136" s="10"/>
      <c r="F136" s="33">
        <f>E136*3</f>
        <v>0</v>
      </c>
      <c r="G136" s="9"/>
      <c r="H136" s="7"/>
    </row>
    <row r="137" spans="2:8" ht="34.9" customHeight="1" x14ac:dyDescent="0.25">
      <c r="B137" s="71"/>
      <c r="C137" s="38" t="s">
        <v>13</v>
      </c>
      <c r="D137" s="52"/>
      <c r="E137" s="11"/>
      <c r="F137" s="40">
        <f>SUM(F135:F136)</f>
        <v>0</v>
      </c>
      <c r="G137" s="24"/>
      <c r="H137" s="7"/>
    </row>
    <row r="138" spans="2:8" ht="34.9" customHeight="1" x14ac:dyDescent="0.25">
      <c r="B138" s="71"/>
      <c r="C138" s="56" t="s">
        <v>129</v>
      </c>
      <c r="D138" s="62"/>
      <c r="E138" s="63"/>
      <c r="F138" s="63"/>
      <c r="G138" s="64"/>
      <c r="H138" s="7"/>
    </row>
    <row r="139" spans="2:8" ht="34.9" customHeight="1" x14ac:dyDescent="0.25">
      <c r="B139" s="71"/>
      <c r="C139" s="37" t="s">
        <v>125</v>
      </c>
      <c r="D139" s="31" t="s">
        <v>126</v>
      </c>
      <c r="E139" s="10"/>
      <c r="F139" s="33">
        <f>E139*3</f>
        <v>0</v>
      </c>
      <c r="G139" s="9"/>
      <c r="H139" s="7"/>
    </row>
    <row r="140" spans="2:8" ht="34.9" customHeight="1" x14ac:dyDescent="0.25">
      <c r="B140" s="71"/>
      <c r="C140" s="37" t="s">
        <v>128</v>
      </c>
      <c r="D140" s="31" t="s">
        <v>175</v>
      </c>
      <c r="E140" s="10"/>
      <c r="F140" s="33">
        <f>E140*2</f>
        <v>0</v>
      </c>
      <c r="G140" s="9"/>
      <c r="H140" s="7"/>
    </row>
    <row r="141" spans="2:8" ht="34.9" customHeight="1" x14ac:dyDescent="0.25">
      <c r="B141" s="71"/>
      <c r="C141" s="38" t="s">
        <v>13</v>
      </c>
      <c r="D141" s="52"/>
      <c r="E141" s="11"/>
      <c r="F141" s="40">
        <f>SUM(F139:F140)</f>
        <v>0</v>
      </c>
      <c r="G141" s="24"/>
      <c r="H141" s="7"/>
    </row>
    <row r="142" spans="2:8" ht="34.9" customHeight="1" x14ac:dyDescent="0.25">
      <c r="B142" s="71"/>
      <c r="C142" s="41" t="s">
        <v>130</v>
      </c>
      <c r="D142" s="62"/>
      <c r="E142" s="63"/>
      <c r="F142" s="63"/>
      <c r="G142" s="64"/>
      <c r="H142" s="7"/>
    </row>
    <row r="143" spans="2:8" ht="34.9" customHeight="1" x14ac:dyDescent="0.25">
      <c r="B143" s="71"/>
      <c r="C143" s="37" t="s">
        <v>125</v>
      </c>
      <c r="D143" s="31" t="s">
        <v>132</v>
      </c>
      <c r="E143" s="10"/>
      <c r="F143" s="33">
        <f>E143*1.5</f>
        <v>0</v>
      </c>
      <c r="G143" s="9"/>
      <c r="H143" s="7"/>
    </row>
    <row r="144" spans="2:8" ht="34.9" customHeight="1" x14ac:dyDescent="0.25">
      <c r="B144" s="71"/>
      <c r="C144" s="37" t="s">
        <v>128</v>
      </c>
      <c r="D144" s="31" t="s">
        <v>131</v>
      </c>
      <c r="E144" s="10"/>
      <c r="F144" s="33">
        <f>E144*1</f>
        <v>0</v>
      </c>
      <c r="G144" s="9"/>
      <c r="H144" s="7"/>
    </row>
    <row r="145" spans="2:8" ht="34.9" customHeight="1" x14ac:dyDescent="0.25">
      <c r="B145" s="71"/>
      <c r="C145" s="37" t="s">
        <v>201</v>
      </c>
      <c r="D145" s="31" t="s">
        <v>133</v>
      </c>
      <c r="E145" s="10"/>
      <c r="F145" s="33">
        <f>E145*5</f>
        <v>0</v>
      </c>
      <c r="G145" s="9"/>
      <c r="H145" s="7"/>
    </row>
    <row r="146" spans="2:8" ht="34.9" customHeight="1" x14ac:dyDescent="0.25">
      <c r="B146" s="71"/>
      <c r="C146" s="38" t="s">
        <v>13</v>
      </c>
      <c r="D146" s="52"/>
      <c r="E146" s="11"/>
      <c r="F146" s="40">
        <f>SUM(F143:F145)</f>
        <v>0</v>
      </c>
      <c r="G146" s="9"/>
      <c r="H146" s="7"/>
    </row>
    <row r="147" spans="2:8" ht="34.9" customHeight="1" x14ac:dyDescent="0.25">
      <c r="B147" s="71"/>
      <c r="C147" s="79" t="s">
        <v>27</v>
      </c>
      <c r="D147" s="79"/>
      <c r="E147" s="11"/>
      <c r="F147" s="40">
        <f>SUM(F146+F141,F137,F132,F128,F124)</f>
        <v>0</v>
      </c>
      <c r="G147" s="9"/>
      <c r="H147" s="7"/>
    </row>
    <row r="148" spans="2:8" ht="34.9" customHeight="1" x14ac:dyDescent="0.25">
      <c r="B148" s="78" t="s">
        <v>42</v>
      </c>
      <c r="C148" s="78"/>
      <c r="D148" s="78"/>
      <c r="E148" s="11"/>
      <c r="F148" s="40">
        <f>IF(F147&gt;100,100,F147)</f>
        <v>0</v>
      </c>
      <c r="G148" s="9"/>
      <c r="H148" s="7"/>
    </row>
    <row r="149" spans="2:8" ht="34.9" customHeight="1" x14ac:dyDescent="0.25">
      <c r="B149" s="75" t="s">
        <v>178</v>
      </c>
      <c r="C149" s="76"/>
      <c r="D149" s="76"/>
      <c r="E149" s="77"/>
      <c r="F149" s="44">
        <f>F148*40%</f>
        <v>0</v>
      </c>
      <c r="G149" s="9"/>
      <c r="H149" s="7"/>
    </row>
    <row r="150" spans="2:8" ht="34.9" customHeight="1" x14ac:dyDescent="0.25">
      <c r="B150" s="53"/>
      <c r="C150" s="53"/>
      <c r="D150" s="53"/>
      <c r="E150" s="47"/>
      <c r="F150" s="51"/>
      <c r="G150" s="9"/>
      <c r="H150" s="7"/>
    </row>
    <row r="151" spans="2:8" ht="34.9" customHeight="1" x14ac:dyDescent="0.25">
      <c r="B151" s="71" t="s">
        <v>134</v>
      </c>
      <c r="C151" s="34" t="s">
        <v>135</v>
      </c>
      <c r="D151" s="35" t="s">
        <v>8</v>
      </c>
      <c r="E151" s="23"/>
      <c r="F151" s="33">
        <f>E151*10</f>
        <v>0</v>
      </c>
      <c r="G151" s="9"/>
      <c r="H151" s="7"/>
    </row>
    <row r="152" spans="2:8" ht="34.9" customHeight="1" x14ac:dyDescent="0.25">
      <c r="B152" s="71"/>
      <c r="C152" s="37" t="s">
        <v>136</v>
      </c>
      <c r="D152" s="62"/>
      <c r="E152" s="63"/>
      <c r="F152" s="64"/>
      <c r="G152" s="9"/>
      <c r="H152" s="7"/>
    </row>
    <row r="153" spans="2:8" ht="34.9" customHeight="1" x14ac:dyDescent="0.25">
      <c r="B153" s="71"/>
      <c r="C153" s="37" t="s">
        <v>120</v>
      </c>
      <c r="D153" s="31" t="s">
        <v>78</v>
      </c>
      <c r="E153" s="10"/>
      <c r="F153" s="33">
        <f>E153*15</f>
        <v>0</v>
      </c>
      <c r="G153" s="9"/>
      <c r="H153" s="7"/>
    </row>
    <row r="154" spans="2:8" ht="34.9" customHeight="1" x14ac:dyDescent="0.25">
      <c r="B154" s="71"/>
      <c r="C154" s="37" t="s">
        <v>137</v>
      </c>
      <c r="D154" s="31" t="s">
        <v>202</v>
      </c>
      <c r="E154" s="10"/>
      <c r="F154" s="33">
        <f>E154*10</f>
        <v>0</v>
      </c>
      <c r="G154" s="9"/>
      <c r="H154" s="7"/>
    </row>
    <row r="155" spans="2:8" ht="34.9" customHeight="1" x14ac:dyDescent="0.25">
      <c r="B155" s="71"/>
      <c r="C155" s="38" t="s">
        <v>13</v>
      </c>
      <c r="D155" s="39"/>
      <c r="E155" s="11"/>
      <c r="F155" s="40" cm="1">
        <f t="array" ref="F155">SUM(F153:F154+F151)</f>
        <v>0</v>
      </c>
      <c r="G155" s="9"/>
      <c r="H155" s="7"/>
    </row>
    <row r="156" spans="2:8" ht="34.9" customHeight="1" x14ac:dyDescent="0.25">
      <c r="B156" s="78" t="s">
        <v>42</v>
      </c>
      <c r="C156" s="78"/>
      <c r="D156" s="78"/>
      <c r="E156" s="11"/>
      <c r="F156" s="40">
        <f>IF(F155&gt;100,100,F155)</f>
        <v>0</v>
      </c>
      <c r="G156" s="9"/>
      <c r="H156" s="7"/>
    </row>
    <row r="157" spans="2:8" ht="34.9" customHeight="1" x14ac:dyDescent="0.25">
      <c r="B157" s="75" t="s">
        <v>91</v>
      </c>
      <c r="C157" s="76"/>
      <c r="D157" s="76"/>
      <c r="E157" s="77"/>
      <c r="F157" s="44">
        <f>F156*10%</f>
        <v>0</v>
      </c>
      <c r="G157" s="9"/>
      <c r="H157" s="7"/>
    </row>
    <row r="158" spans="2:8" ht="34.9" customHeight="1" x14ac:dyDescent="0.25">
      <c r="B158" s="53"/>
      <c r="C158" s="53"/>
      <c r="D158" s="53"/>
      <c r="E158" s="47"/>
      <c r="F158" s="51"/>
      <c r="G158" s="9"/>
      <c r="H158" s="7"/>
    </row>
    <row r="159" spans="2:8" ht="34.9" customHeight="1" x14ac:dyDescent="0.25">
      <c r="B159" s="71" t="s">
        <v>203</v>
      </c>
      <c r="C159" s="37" t="s">
        <v>138</v>
      </c>
      <c r="D159" s="31" t="s">
        <v>141</v>
      </c>
      <c r="E159" s="10"/>
      <c r="F159" s="33">
        <f>E159*10</f>
        <v>0</v>
      </c>
      <c r="G159" s="9"/>
      <c r="H159" s="7"/>
    </row>
    <row r="160" spans="2:8" ht="34.9" customHeight="1" x14ac:dyDescent="0.25">
      <c r="B160" s="71"/>
      <c r="C160" s="37" t="s">
        <v>139</v>
      </c>
      <c r="D160" s="31" t="s">
        <v>142</v>
      </c>
      <c r="E160" s="10"/>
      <c r="F160" s="33">
        <f>E160*1</f>
        <v>0</v>
      </c>
      <c r="G160" s="9"/>
      <c r="H160" s="7"/>
    </row>
    <row r="161" spans="2:8" ht="34.9" customHeight="1" x14ac:dyDescent="0.25">
      <c r="B161" s="71"/>
      <c r="C161" s="37" t="s">
        <v>140</v>
      </c>
      <c r="D161" s="31" t="s">
        <v>126</v>
      </c>
      <c r="E161" s="10"/>
      <c r="F161" s="33">
        <f>E161*3</f>
        <v>0</v>
      </c>
      <c r="G161" s="9"/>
      <c r="H161" s="7"/>
    </row>
    <row r="162" spans="2:8" ht="110.45" customHeight="1" x14ac:dyDescent="0.25">
      <c r="B162" s="71"/>
      <c r="C162" s="72" t="s">
        <v>27</v>
      </c>
      <c r="D162" s="72"/>
      <c r="E162" s="11"/>
      <c r="F162" s="40">
        <f>SUM(F159:F161)</f>
        <v>0</v>
      </c>
      <c r="G162" s="9"/>
      <c r="H162" s="7"/>
    </row>
    <row r="163" spans="2:8" ht="34.9" customHeight="1" x14ac:dyDescent="0.25">
      <c r="B163" s="78" t="s">
        <v>42</v>
      </c>
      <c r="C163" s="79"/>
      <c r="D163" s="79"/>
      <c r="E163" s="11"/>
      <c r="F163" s="40">
        <f>IF(F162&gt;100,100,F162)</f>
        <v>0</v>
      </c>
      <c r="G163" s="9"/>
      <c r="H163" s="7"/>
    </row>
    <row r="164" spans="2:8" ht="34.9" customHeight="1" x14ac:dyDescent="0.25">
      <c r="B164" s="75" t="s">
        <v>92</v>
      </c>
      <c r="C164" s="76"/>
      <c r="D164" s="76"/>
      <c r="E164" s="77"/>
      <c r="F164" s="44">
        <f>F163*20%</f>
        <v>0</v>
      </c>
      <c r="G164" s="9"/>
      <c r="H164" s="7"/>
    </row>
    <row r="165" spans="2:8" ht="34.9" customHeight="1" x14ac:dyDescent="0.25">
      <c r="B165" s="53"/>
      <c r="C165" s="53"/>
      <c r="D165" s="53"/>
      <c r="E165" s="47"/>
      <c r="F165" s="51"/>
      <c r="G165" s="9"/>
      <c r="H165" s="7"/>
    </row>
    <row r="166" spans="2:8" ht="34.9" customHeight="1" x14ac:dyDescent="0.25">
      <c r="B166" s="71" t="s">
        <v>204</v>
      </c>
      <c r="C166" s="37" t="s">
        <v>143</v>
      </c>
      <c r="D166" s="31"/>
      <c r="E166" s="10"/>
      <c r="F166" s="33">
        <f>IF(E166&gt;100,100,E166)</f>
        <v>0</v>
      </c>
      <c r="G166" s="9"/>
      <c r="H166" s="7"/>
    </row>
    <row r="167" spans="2:8" ht="45.6" customHeight="1" x14ac:dyDescent="0.25">
      <c r="B167" s="71"/>
      <c r="C167" s="37" t="s">
        <v>144</v>
      </c>
      <c r="D167" s="31"/>
      <c r="E167" s="10"/>
      <c r="F167" s="33">
        <f>IF(E167&gt;100,100,E167)</f>
        <v>0</v>
      </c>
      <c r="G167" s="9"/>
      <c r="H167" s="7"/>
    </row>
    <row r="168" spans="2:8" ht="45.6" customHeight="1" x14ac:dyDescent="0.25">
      <c r="B168" s="71"/>
      <c r="C168" s="52" t="s">
        <v>41</v>
      </c>
      <c r="D168" s="57"/>
      <c r="E168" s="11"/>
      <c r="F168" s="40">
        <f>SUM(F166:F167)</f>
        <v>0</v>
      </c>
      <c r="G168" s="9"/>
      <c r="H168" s="7"/>
    </row>
    <row r="169" spans="2:8" ht="163.15" customHeight="1" x14ac:dyDescent="0.25">
      <c r="B169" s="71"/>
      <c r="C169" s="73" t="s">
        <v>194</v>
      </c>
      <c r="D169" s="74"/>
      <c r="E169" s="11"/>
      <c r="F169" s="40">
        <f>IF(F168&gt;100,100,F168)</f>
        <v>0</v>
      </c>
      <c r="G169" s="9"/>
      <c r="H169" s="7"/>
    </row>
    <row r="170" spans="2:8" ht="34.9" customHeight="1" x14ac:dyDescent="0.25">
      <c r="B170" s="75" t="s">
        <v>79</v>
      </c>
      <c r="C170" s="76"/>
      <c r="D170" s="76"/>
      <c r="E170" s="77"/>
      <c r="F170" s="44">
        <f>F169*15%</f>
        <v>0</v>
      </c>
      <c r="G170" s="9"/>
      <c r="H170" s="7"/>
    </row>
    <row r="171" spans="2:8" ht="34.9" customHeight="1" x14ac:dyDescent="0.25">
      <c r="B171" s="65" t="s">
        <v>80</v>
      </c>
      <c r="C171" s="66"/>
      <c r="D171" s="66"/>
      <c r="E171" s="67"/>
      <c r="F171" s="40">
        <f>SUM(F170+F164+F157+F149+F118)</f>
        <v>0</v>
      </c>
      <c r="G171" s="9"/>
      <c r="H171" s="16"/>
    </row>
    <row r="172" spans="2:8" ht="34.9" customHeight="1" x14ac:dyDescent="0.25">
      <c r="B172" s="75" t="s">
        <v>81</v>
      </c>
      <c r="C172" s="76"/>
      <c r="D172" s="76"/>
      <c r="E172" s="77"/>
      <c r="F172" s="44">
        <f>F171*40%</f>
        <v>0</v>
      </c>
      <c r="G172" s="9"/>
      <c r="H172" s="7"/>
    </row>
    <row r="173" spans="2:8" ht="34.9" customHeight="1" x14ac:dyDescent="0.25">
      <c r="B173" s="53"/>
      <c r="C173" s="53"/>
      <c r="D173" s="53"/>
      <c r="E173" s="47"/>
      <c r="F173" s="51"/>
      <c r="G173" s="9"/>
      <c r="H173" s="7"/>
    </row>
    <row r="174" spans="2:8" ht="34.9" customHeight="1" x14ac:dyDescent="0.25">
      <c r="B174" s="80" t="s">
        <v>145</v>
      </c>
      <c r="C174" s="81"/>
      <c r="D174" s="81"/>
      <c r="E174" s="81"/>
      <c r="F174" s="58"/>
      <c r="G174" s="9"/>
      <c r="H174" s="7"/>
    </row>
    <row r="175" spans="2:8" ht="34.9" customHeight="1" x14ac:dyDescent="0.25">
      <c r="B175" s="71" t="s">
        <v>152</v>
      </c>
      <c r="C175" s="93" t="s">
        <v>146</v>
      </c>
      <c r="D175" s="31" t="s">
        <v>82</v>
      </c>
      <c r="E175" s="10"/>
      <c r="F175" s="33">
        <f>E175*15</f>
        <v>0</v>
      </c>
      <c r="G175" s="9"/>
      <c r="H175" s="7"/>
    </row>
    <row r="176" spans="2:8" ht="55.9" customHeight="1" x14ac:dyDescent="0.25">
      <c r="B176" s="71"/>
      <c r="C176" s="94"/>
      <c r="D176" s="31" t="s">
        <v>147</v>
      </c>
      <c r="E176" s="10"/>
      <c r="F176" s="33">
        <f>E176*5</f>
        <v>0</v>
      </c>
      <c r="G176" s="9"/>
      <c r="H176" s="7"/>
    </row>
    <row r="177" spans="2:8" ht="34.9" customHeight="1" x14ac:dyDescent="0.25">
      <c r="B177" s="71"/>
      <c r="C177" s="52" t="s">
        <v>83</v>
      </c>
      <c r="D177" s="39"/>
      <c r="E177" s="11"/>
      <c r="F177" s="40">
        <f>F176+F175</f>
        <v>0</v>
      </c>
      <c r="G177" s="9"/>
      <c r="H177" s="7"/>
    </row>
    <row r="178" spans="2:8" ht="34.9" customHeight="1" x14ac:dyDescent="0.25">
      <c r="B178" s="71"/>
      <c r="C178" s="93" t="s">
        <v>148</v>
      </c>
      <c r="D178" s="31" t="s">
        <v>8</v>
      </c>
      <c r="E178" s="10"/>
      <c r="F178" s="33">
        <f>E178*10</f>
        <v>0</v>
      </c>
      <c r="G178" s="9"/>
      <c r="H178" s="7"/>
    </row>
    <row r="179" spans="2:8" ht="70.900000000000006" customHeight="1" x14ac:dyDescent="0.25">
      <c r="B179" s="71"/>
      <c r="C179" s="94"/>
      <c r="D179" s="31" t="s">
        <v>149</v>
      </c>
      <c r="E179" s="10"/>
      <c r="F179" s="33">
        <f>E179*5</f>
        <v>0</v>
      </c>
      <c r="G179" s="9"/>
      <c r="H179" s="7"/>
    </row>
    <row r="180" spans="2:8" ht="34.9" customHeight="1" x14ac:dyDescent="0.25">
      <c r="B180" s="71"/>
      <c r="C180" s="52" t="s">
        <v>83</v>
      </c>
      <c r="D180" s="39"/>
      <c r="E180" s="11"/>
      <c r="F180" s="40">
        <f>F179+F178</f>
        <v>0</v>
      </c>
      <c r="G180" s="9"/>
      <c r="H180" s="7"/>
    </row>
    <row r="181" spans="2:8" ht="50.45" customHeight="1" x14ac:dyDescent="0.25">
      <c r="B181" s="71"/>
      <c r="C181" s="93" t="s">
        <v>150</v>
      </c>
      <c r="D181" s="31" t="s">
        <v>16</v>
      </c>
      <c r="E181" s="22"/>
      <c r="F181" s="33">
        <f>E181*5</f>
        <v>0</v>
      </c>
      <c r="G181" s="9"/>
      <c r="H181" s="7"/>
    </row>
    <row r="182" spans="2:8" ht="45" x14ac:dyDescent="0.25">
      <c r="B182" s="71"/>
      <c r="C182" s="94"/>
      <c r="D182" s="31" t="s">
        <v>151</v>
      </c>
      <c r="E182" s="10"/>
      <c r="F182" s="33">
        <f>E182*5</f>
        <v>0</v>
      </c>
      <c r="G182" s="9"/>
      <c r="H182" s="7"/>
    </row>
    <row r="183" spans="2:8" ht="34.9" customHeight="1" x14ac:dyDescent="0.25">
      <c r="B183" s="71"/>
      <c r="C183" s="52" t="s">
        <v>83</v>
      </c>
      <c r="D183" s="39"/>
      <c r="E183" s="11"/>
      <c r="F183" s="40">
        <f>SUM(F181:F182)</f>
        <v>0</v>
      </c>
      <c r="G183" s="9"/>
      <c r="H183" s="7"/>
    </row>
    <row r="184" spans="2:8" ht="34.9" customHeight="1" x14ac:dyDescent="0.25">
      <c r="B184" s="73" t="s">
        <v>27</v>
      </c>
      <c r="C184" s="101"/>
      <c r="D184" s="74"/>
      <c r="E184" s="15"/>
      <c r="F184" s="40">
        <f>SUM(F183+F180+F177)</f>
        <v>0</v>
      </c>
      <c r="G184" s="9"/>
      <c r="H184" s="7"/>
    </row>
    <row r="185" spans="2:8" ht="34.9" customHeight="1" x14ac:dyDescent="0.25">
      <c r="B185" s="79" t="s">
        <v>42</v>
      </c>
      <c r="C185" s="79"/>
      <c r="D185" s="79"/>
      <c r="E185" s="11"/>
      <c r="F185" s="40">
        <f>IF(F184&gt;100,100,F184)</f>
        <v>0</v>
      </c>
      <c r="G185" s="9"/>
      <c r="H185" s="7"/>
    </row>
    <row r="186" spans="2:8" ht="34.9" customHeight="1" x14ac:dyDescent="0.25">
      <c r="B186" s="75" t="s">
        <v>84</v>
      </c>
      <c r="C186" s="76"/>
      <c r="D186" s="76"/>
      <c r="E186" s="77"/>
      <c r="F186" s="44">
        <f>F185*25%</f>
        <v>0</v>
      </c>
      <c r="G186" s="9"/>
      <c r="H186" s="7"/>
    </row>
    <row r="187" spans="2:8" ht="34.9" customHeight="1" x14ac:dyDescent="0.25">
      <c r="B187" s="53"/>
      <c r="C187" s="53"/>
      <c r="D187" s="53"/>
      <c r="E187" s="45"/>
      <c r="F187" s="51"/>
      <c r="G187" s="9"/>
      <c r="H187" s="7"/>
    </row>
    <row r="188" spans="2:8" ht="34.9" customHeight="1" x14ac:dyDescent="0.25">
      <c r="B188" s="71" t="s">
        <v>153</v>
      </c>
      <c r="C188" s="37" t="s">
        <v>185</v>
      </c>
      <c r="D188" s="62"/>
      <c r="E188" s="63"/>
      <c r="F188" s="64"/>
      <c r="G188" s="9"/>
      <c r="H188" s="7"/>
    </row>
    <row r="189" spans="2:8" ht="34.9" customHeight="1" x14ac:dyDescent="0.25">
      <c r="B189" s="71"/>
      <c r="C189" s="37" t="s">
        <v>125</v>
      </c>
      <c r="D189" s="31" t="s">
        <v>85</v>
      </c>
      <c r="E189" s="10"/>
      <c r="F189" s="33">
        <f>E189*15</f>
        <v>0</v>
      </c>
      <c r="G189" s="9"/>
      <c r="H189" s="7"/>
    </row>
    <row r="190" spans="2:8" ht="34.9" customHeight="1" x14ac:dyDescent="0.25">
      <c r="B190" s="71"/>
      <c r="C190" s="37" t="s">
        <v>186</v>
      </c>
      <c r="D190" s="62"/>
      <c r="E190" s="63"/>
      <c r="F190" s="64"/>
      <c r="G190" s="9"/>
      <c r="H190" s="7"/>
    </row>
    <row r="191" spans="2:8" ht="34.9" customHeight="1" x14ac:dyDescent="0.25">
      <c r="B191" s="71"/>
      <c r="C191" s="37" t="s">
        <v>125</v>
      </c>
      <c r="D191" s="31" t="s">
        <v>86</v>
      </c>
      <c r="E191" s="10"/>
      <c r="F191" s="33">
        <f>E191*10</f>
        <v>0</v>
      </c>
      <c r="G191" s="9"/>
      <c r="H191" s="7"/>
    </row>
    <row r="192" spans="2:8" ht="34.9" customHeight="1" x14ac:dyDescent="0.25">
      <c r="B192" s="71"/>
      <c r="C192" s="37" t="s">
        <v>187</v>
      </c>
      <c r="D192" s="31" t="s">
        <v>87</v>
      </c>
      <c r="E192" s="10"/>
      <c r="F192" s="33">
        <f>E192*5</f>
        <v>0</v>
      </c>
      <c r="G192" s="9"/>
      <c r="H192" s="7"/>
    </row>
    <row r="193" spans="2:8" ht="34.9" customHeight="1" x14ac:dyDescent="0.25">
      <c r="B193" s="71"/>
      <c r="C193" s="37" t="s">
        <v>154</v>
      </c>
      <c r="D193" s="31" t="s">
        <v>155</v>
      </c>
      <c r="E193" s="10"/>
      <c r="F193" s="33">
        <f>E193*4</f>
        <v>0</v>
      </c>
      <c r="G193" s="9"/>
      <c r="H193" s="7"/>
    </row>
    <row r="194" spans="2:8" ht="34.9" customHeight="1" x14ac:dyDescent="0.25">
      <c r="B194" s="71"/>
      <c r="C194" s="37" t="s">
        <v>156</v>
      </c>
      <c r="D194" s="31" t="s">
        <v>87</v>
      </c>
      <c r="E194" s="10"/>
      <c r="F194" s="33">
        <f>E194*5</f>
        <v>0</v>
      </c>
      <c r="G194" s="9"/>
      <c r="H194" s="7"/>
    </row>
    <row r="195" spans="2:8" ht="34.9" customHeight="1" x14ac:dyDescent="0.25">
      <c r="B195" s="71"/>
      <c r="C195" s="38" t="s">
        <v>13</v>
      </c>
      <c r="D195" s="39"/>
      <c r="E195" s="11"/>
      <c r="F195" s="40">
        <f>SUM(F189,F191,F192,F193,F194)</f>
        <v>0</v>
      </c>
      <c r="G195" s="9"/>
      <c r="H195" s="7"/>
    </row>
    <row r="196" spans="2:8" ht="34.9" customHeight="1" x14ac:dyDescent="0.25">
      <c r="B196" s="71"/>
      <c r="C196" s="79" t="s">
        <v>27</v>
      </c>
      <c r="D196" s="79"/>
      <c r="E196" s="11"/>
      <c r="F196" s="40">
        <f>SUM(F195)</f>
        <v>0</v>
      </c>
      <c r="G196" s="9"/>
      <c r="H196" s="7"/>
    </row>
    <row r="197" spans="2:8" ht="34.9" customHeight="1" x14ac:dyDescent="0.25">
      <c r="B197" s="78" t="s">
        <v>42</v>
      </c>
      <c r="C197" s="78"/>
      <c r="D197" s="78"/>
      <c r="E197" s="11"/>
      <c r="F197" s="40">
        <f>IF(F196&gt;100,100,F196)</f>
        <v>0</v>
      </c>
      <c r="G197" s="9"/>
      <c r="H197" s="7"/>
    </row>
    <row r="198" spans="2:8" ht="34.9" customHeight="1" x14ac:dyDescent="0.25">
      <c r="B198" s="75" t="s">
        <v>77</v>
      </c>
      <c r="C198" s="76"/>
      <c r="D198" s="76"/>
      <c r="E198" s="77"/>
      <c r="F198" s="44">
        <f>F197*35%</f>
        <v>0</v>
      </c>
      <c r="G198" s="9"/>
      <c r="H198" s="7"/>
    </row>
    <row r="199" spans="2:8" ht="34.9" customHeight="1" x14ac:dyDescent="0.25">
      <c r="B199" s="53"/>
      <c r="C199" s="53"/>
      <c r="D199" s="53"/>
      <c r="E199" s="47"/>
      <c r="F199" s="51"/>
      <c r="G199" s="9"/>
      <c r="H199" s="7"/>
    </row>
    <row r="200" spans="2:8" ht="34.9" customHeight="1" x14ac:dyDescent="0.25">
      <c r="B200" s="71" t="s">
        <v>157</v>
      </c>
      <c r="C200" s="30" t="s">
        <v>88</v>
      </c>
      <c r="D200" s="59" t="s">
        <v>82</v>
      </c>
      <c r="E200" s="9"/>
      <c r="F200" s="60">
        <f>E200*15</f>
        <v>0</v>
      </c>
      <c r="G200" s="9"/>
      <c r="H200" s="7"/>
    </row>
    <row r="201" spans="2:8" ht="34.9" customHeight="1" x14ac:dyDescent="0.25">
      <c r="B201" s="71"/>
      <c r="C201" s="37" t="s">
        <v>89</v>
      </c>
      <c r="D201" s="31" t="s">
        <v>16</v>
      </c>
      <c r="E201" s="9"/>
      <c r="F201" s="60">
        <f>E201*5</f>
        <v>0</v>
      </c>
      <c r="G201" s="9"/>
      <c r="H201" s="7"/>
    </row>
    <row r="202" spans="2:8" ht="34.9" customHeight="1" x14ac:dyDescent="0.25">
      <c r="B202" s="71"/>
      <c r="C202" s="37" t="s">
        <v>90</v>
      </c>
      <c r="D202" s="31" t="s">
        <v>8</v>
      </c>
      <c r="E202" s="10"/>
      <c r="F202" s="33">
        <f>E202*10</f>
        <v>0</v>
      </c>
      <c r="G202" s="9"/>
      <c r="H202" s="7"/>
    </row>
    <row r="203" spans="2:8" ht="34.9" customHeight="1" x14ac:dyDescent="0.25">
      <c r="B203" s="32"/>
      <c r="C203" s="52" t="s">
        <v>27</v>
      </c>
      <c r="D203" s="61"/>
      <c r="E203" s="11"/>
      <c r="F203" s="40">
        <f>F202+F201+F200</f>
        <v>0</v>
      </c>
      <c r="G203" s="9"/>
      <c r="H203" s="7"/>
    </row>
    <row r="204" spans="2:8" ht="34.9" customHeight="1" x14ac:dyDescent="0.25">
      <c r="B204" s="78" t="s">
        <v>42</v>
      </c>
      <c r="C204" s="78"/>
      <c r="D204" s="78"/>
      <c r="E204" s="11"/>
      <c r="F204" s="40">
        <f>IF(F203&gt;100,100,F203)</f>
        <v>0</v>
      </c>
      <c r="G204" s="9"/>
      <c r="H204" s="7"/>
    </row>
    <row r="205" spans="2:8" ht="34.9" customHeight="1" x14ac:dyDescent="0.25">
      <c r="B205" s="75" t="s">
        <v>189</v>
      </c>
      <c r="C205" s="76"/>
      <c r="D205" s="76"/>
      <c r="E205" s="77"/>
      <c r="F205" s="44">
        <f>F204*5%</f>
        <v>0</v>
      </c>
      <c r="G205" s="9"/>
      <c r="H205" s="7"/>
    </row>
    <row r="206" spans="2:8" ht="34.9" customHeight="1" x14ac:dyDescent="0.25">
      <c r="B206" s="53"/>
      <c r="C206" s="53"/>
      <c r="D206" s="53"/>
      <c r="E206" s="47"/>
      <c r="F206" s="51"/>
      <c r="G206" s="9"/>
      <c r="H206" s="7"/>
    </row>
    <row r="207" spans="2:8" ht="34.9" customHeight="1" x14ac:dyDescent="0.25">
      <c r="B207" s="95" t="s">
        <v>205</v>
      </c>
      <c r="C207" s="31" t="s">
        <v>158</v>
      </c>
      <c r="D207" s="31" t="s">
        <v>87</v>
      </c>
      <c r="E207" s="10"/>
      <c r="F207" s="33">
        <f>E207*5</f>
        <v>0</v>
      </c>
      <c r="G207" s="9"/>
      <c r="H207" s="7"/>
    </row>
    <row r="208" spans="2:8" ht="34.9" customHeight="1" x14ac:dyDescent="0.25">
      <c r="B208" s="96"/>
      <c r="C208" s="37" t="s">
        <v>159</v>
      </c>
      <c r="D208" s="31" t="s">
        <v>164</v>
      </c>
      <c r="E208" s="10"/>
      <c r="F208" s="33">
        <f t="shared" ref="F208" si="0">E208*5</f>
        <v>0</v>
      </c>
      <c r="G208" s="9"/>
      <c r="H208" s="7"/>
    </row>
    <row r="209" spans="2:8" ht="34.9" customHeight="1" x14ac:dyDescent="0.25">
      <c r="B209" s="96"/>
      <c r="C209" s="37" t="s">
        <v>160</v>
      </c>
      <c r="D209" s="31" t="s">
        <v>165</v>
      </c>
      <c r="E209" s="10"/>
      <c r="F209" s="33">
        <f>E209*3</f>
        <v>0</v>
      </c>
      <c r="G209" s="9"/>
      <c r="H209" s="7"/>
    </row>
    <row r="210" spans="2:8" ht="34.9" customHeight="1" x14ac:dyDescent="0.25">
      <c r="B210" s="96"/>
      <c r="C210" s="37" t="s">
        <v>161</v>
      </c>
      <c r="D210" s="31" t="s">
        <v>166</v>
      </c>
      <c r="E210" s="10"/>
      <c r="F210" s="33">
        <f>E210*2</f>
        <v>0</v>
      </c>
      <c r="G210" s="9"/>
      <c r="H210" s="7"/>
    </row>
    <row r="211" spans="2:8" ht="34.9" customHeight="1" x14ac:dyDescent="0.25">
      <c r="B211" s="96"/>
      <c r="C211" s="37" t="s">
        <v>162</v>
      </c>
      <c r="D211" s="31" t="s">
        <v>167</v>
      </c>
      <c r="E211" s="10"/>
      <c r="F211" s="33">
        <f>E211*2</f>
        <v>0</v>
      </c>
      <c r="G211" s="9"/>
      <c r="H211" s="7"/>
    </row>
    <row r="212" spans="2:8" ht="34.9" customHeight="1" x14ac:dyDescent="0.25">
      <c r="B212" s="96"/>
      <c r="C212" s="31" t="s">
        <v>163</v>
      </c>
      <c r="D212" s="31" t="s">
        <v>168</v>
      </c>
      <c r="E212" s="9"/>
      <c r="F212" s="33">
        <f>E212*1</f>
        <v>0</v>
      </c>
      <c r="G212" s="9"/>
      <c r="H212" s="7"/>
    </row>
    <row r="213" spans="2:8" ht="58.9" customHeight="1" x14ac:dyDescent="0.25">
      <c r="B213" s="97"/>
      <c r="C213" s="52" t="s">
        <v>27</v>
      </c>
      <c r="D213" s="61"/>
      <c r="E213" s="11"/>
      <c r="F213" s="40">
        <f>SUM(F207:F212)</f>
        <v>0</v>
      </c>
      <c r="G213" s="9"/>
      <c r="H213" s="7"/>
    </row>
    <row r="214" spans="2:8" ht="34.9" customHeight="1" x14ac:dyDescent="0.25">
      <c r="B214" s="78" t="s">
        <v>42</v>
      </c>
      <c r="C214" s="78"/>
      <c r="D214" s="78"/>
      <c r="E214" s="11"/>
      <c r="F214" s="40">
        <f>IF(F213&gt;100,100,F213)</f>
        <v>0</v>
      </c>
      <c r="G214" s="9"/>
      <c r="H214" s="7"/>
    </row>
    <row r="215" spans="2:8" ht="34.9" customHeight="1" x14ac:dyDescent="0.25">
      <c r="B215" s="75" t="s">
        <v>92</v>
      </c>
      <c r="C215" s="76"/>
      <c r="D215" s="76"/>
      <c r="E215" s="77"/>
      <c r="F215" s="44">
        <f>F214*20%</f>
        <v>0</v>
      </c>
      <c r="G215" s="9"/>
      <c r="H215" s="7"/>
    </row>
    <row r="216" spans="2:8" ht="34.9" customHeight="1" x14ac:dyDescent="0.25">
      <c r="B216" s="53"/>
      <c r="C216" s="53"/>
      <c r="D216" s="53"/>
      <c r="E216" s="47"/>
      <c r="F216" s="51"/>
      <c r="G216" s="9"/>
      <c r="H216" s="7"/>
    </row>
    <row r="217" spans="2:8" ht="34.9" customHeight="1" x14ac:dyDescent="0.25">
      <c r="B217" s="71" t="s">
        <v>206</v>
      </c>
      <c r="C217" s="37" t="s">
        <v>143</v>
      </c>
      <c r="D217" s="31"/>
      <c r="E217" s="10"/>
      <c r="F217" s="33">
        <f>IF(E217&gt;100,100,E217)</f>
        <v>0</v>
      </c>
      <c r="G217" s="9"/>
      <c r="H217" s="7"/>
    </row>
    <row r="218" spans="2:8" ht="34.9" customHeight="1" x14ac:dyDescent="0.25">
      <c r="B218" s="71"/>
      <c r="C218" s="37" t="s">
        <v>144</v>
      </c>
      <c r="D218" s="31"/>
      <c r="E218" s="10"/>
      <c r="F218" s="33">
        <f>IF(E218&gt;100,100,E218)</f>
        <v>0</v>
      </c>
      <c r="G218" s="9"/>
      <c r="H218" s="7"/>
    </row>
    <row r="219" spans="2:8" ht="34.9" customHeight="1" x14ac:dyDescent="0.25">
      <c r="B219" s="71"/>
      <c r="C219" s="38" t="s">
        <v>41</v>
      </c>
      <c r="D219" s="57"/>
      <c r="E219" s="11"/>
      <c r="F219" s="40">
        <f>SUM(F217:F218)</f>
        <v>0</v>
      </c>
      <c r="G219" s="9"/>
      <c r="H219" s="7"/>
    </row>
    <row r="220" spans="2:8" ht="171.6" customHeight="1" x14ac:dyDescent="0.25">
      <c r="B220" s="71"/>
      <c r="C220" s="79" t="s">
        <v>193</v>
      </c>
      <c r="D220" s="79"/>
      <c r="E220" s="11"/>
      <c r="F220" s="40">
        <f>IF(F219&gt;100,100,F219)</f>
        <v>0</v>
      </c>
      <c r="G220" s="9"/>
      <c r="H220" s="7"/>
    </row>
    <row r="221" spans="2:8" ht="34.9" customHeight="1" x14ac:dyDescent="0.25">
      <c r="B221" s="75" t="s">
        <v>79</v>
      </c>
      <c r="C221" s="76"/>
      <c r="D221" s="76"/>
      <c r="E221" s="77"/>
      <c r="F221" s="44">
        <f>F220*15%</f>
        <v>0</v>
      </c>
      <c r="G221" s="9"/>
      <c r="H221" s="7"/>
    </row>
    <row r="222" spans="2:8" ht="34.9" customHeight="1" x14ac:dyDescent="0.25">
      <c r="B222" s="65" t="s">
        <v>93</v>
      </c>
      <c r="C222" s="66"/>
      <c r="D222" s="66"/>
      <c r="E222" s="67"/>
      <c r="F222" s="40">
        <f>F221+F215+F205+F198+F186</f>
        <v>0</v>
      </c>
      <c r="G222" s="9"/>
      <c r="H222" s="7"/>
    </row>
    <row r="223" spans="2:8" ht="34.9" customHeight="1" x14ac:dyDescent="0.25">
      <c r="B223" s="75" t="s">
        <v>94</v>
      </c>
      <c r="C223" s="76"/>
      <c r="D223" s="76"/>
      <c r="E223" s="77"/>
      <c r="F223" s="44">
        <f>F222*25%</f>
        <v>0</v>
      </c>
      <c r="G223" s="9"/>
      <c r="H223" s="7"/>
    </row>
    <row r="224" spans="2:8" ht="34.9" customHeight="1" x14ac:dyDescent="0.25">
      <c r="B224" s="17"/>
      <c r="C224" s="18"/>
      <c r="D224" s="3"/>
      <c r="E224" s="4"/>
      <c r="F224" s="5"/>
      <c r="G224" s="6"/>
      <c r="H224" s="7"/>
    </row>
    <row r="225" spans="2:8" ht="34.9" customHeight="1" thickBot="1" x14ac:dyDescent="0.3">
      <c r="B225" s="4"/>
      <c r="C225" s="3"/>
      <c r="D225" s="3"/>
      <c r="E225" s="4"/>
      <c r="F225" s="5"/>
      <c r="G225" s="6"/>
      <c r="H225" s="7"/>
    </row>
    <row r="226" spans="2:8" ht="34.9" customHeight="1" thickBot="1" x14ac:dyDescent="0.3">
      <c r="B226" s="102" t="s">
        <v>95</v>
      </c>
      <c r="C226" s="103"/>
      <c r="D226" s="104">
        <f>SUM(F110+F172+F223)</f>
        <v>0</v>
      </c>
      <c r="E226" s="105"/>
      <c r="F226" s="19"/>
      <c r="G226" s="6"/>
      <c r="H226" s="7"/>
    </row>
  </sheetData>
  <sheetProtection algorithmName="SHA-512" hashValue="phTAIdjPEhT9vzo1RkAexK+gT81jCalNAFMJXYr8gDqaYI/0Yh5Q74qEthLHlRB/d3FFk/qIk5VoYx39OGhrdQ==" saltValue="VIKWyF8nkdUPEUis+OCMtQ==" spinCount="100000" sheet="1" objects="1" scenarios="1"/>
  <protectedRanges>
    <protectedRange algorithmName="SHA-512" hashValue="E/hm/FyZEWJsUUbNBJivDGyVhqGkJKohcDJIJhM1PVXcAK4u9wn42itr7hcPDGO3CT6OtdROyBAbUj1Ywh9L+w==" saltValue="Ov1++avWoVHIxIHKBdyNUA==" spinCount="100000" sqref="E9:E224" name="QUANTIDADES"/>
  </protectedRanges>
  <mergeCells count="104">
    <mergeCell ref="B41:E41"/>
    <mergeCell ref="B43:B60"/>
    <mergeCell ref="C43:E43"/>
    <mergeCell ref="C47:E47"/>
    <mergeCell ref="C51:E51"/>
    <mergeCell ref="C55:E55"/>
    <mergeCell ref="B7:E7"/>
    <mergeCell ref="B8:B38"/>
    <mergeCell ref="C25:E25"/>
    <mergeCell ref="C33:E33"/>
    <mergeCell ref="D16:G16"/>
    <mergeCell ref="D20:G20"/>
    <mergeCell ref="D23:G23"/>
    <mergeCell ref="D26:G26"/>
    <mergeCell ref="B39:D39"/>
    <mergeCell ref="B40:D40"/>
    <mergeCell ref="B118:E118"/>
    <mergeCell ref="B120:B147"/>
    <mergeCell ref="C147:D147"/>
    <mergeCell ref="D129:F129"/>
    <mergeCell ref="D133:F133"/>
    <mergeCell ref="D134:F134"/>
    <mergeCell ref="D113:F113"/>
    <mergeCell ref="B95:D95"/>
    <mergeCell ref="B96:E96"/>
    <mergeCell ref="B98:B101"/>
    <mergeCell ref="C101:D101"/>
    <mergeCell ref="B102:E102"/>
    <mergeCell ref="B104:B107"/>
    <mergeCell ref="C107:D107"/>
    <mergeCell ref="B108:E108"/>
    <mergeCell ref="B109:E109"/>
    <mergeCell ref="D142:G142"/>
    <mergeCell ref="D138:G138"/>
    <mergeCell ref="B221:E221"/>
    <mergeCell ref="B222:E222"/>
    <mergeCell ref="B223:E223"/>
    <mergeCell ref="B226:C226"/>
    <mergeCell ref="D226:E226"/>
    <mergeCell ref="B214:D214"/>
    <mergeCell ref="B215:E215"/>
    <mergeCell ref="B217:B220"/>
    <mergeCell ref="C220:D220"/>
    <mergeCell ref="B2:C3"/>
    <mergeCell ref="D9:G9"/>
    <mergeCell ref="D8:G8"/>
    <mergeCell ref="C181:C182"/>
    <mergeCell ref="B207:B213"/>
    <mergeCell ref="D120:F120"/>
    <mergeCell ref="D121:F121"/>
    <mergeCell ref="D125:F125"/>
    <mergeCell ref="B204:D204"/>
    <mergeCell ref="B205:E205"/>
    <mergeCell ref="B174:E174"/>
    <mergeCell ref="B175:B183"/>
    <mergeCell ref="C175:C176"/>
    <mergeCell ref="C178:C179"/>
    <mergeCell ref="B184:D184"/>
    <mergeCell ref="B185:D185"/>
    <mergeCell ref="B164:E164"/>
    <mergeCell ref="B166:B169"/>
    <mergeCell ref="B186:E186"/>
    <mergeCell ref="B188:B196"/>
    <mergeCell ref="C196:D196"/>
    <mergeCell ref="B197:D197"/>
    <mergeCell ref="B198:E198"/>
    <mergeCell ref="B200:B202"/>
    <mergeCell ref="B80:D80"/>
    <mergeCell ref="B81:D81"/>
    <mergeCell ref="B82:E82"/>
    <mergeCell ref="B84:B86"/>
    <mergeCell ref="C86:D86"/>
    <mergeCell ref="B87:D87"/>
    <mergeCell ref="B61:D61"/>
    <mergeCell ref="B62:D62"/>
    <mergeCell ref="B63:E63"/>
    <mergeCell ref="B65:B79"/>
    <mergeCell ref="C65:E65"/>
    <mergeCell ref="C68:E68"/>
    <mergeCell ref="C72:E72"/>
    <mergeCell ref="D152:F152"/>
    <mergeCell ref="D188:F188"/>
    <mergeCell ref="D190:F190"/>
    <mergeCell ref="B110:E110"/>
    <mergeCell ref="B88:E88"/>
    <mergeCell ref="B90:B94"/>
    <mergeCell ref="C94:D94"/>
    <mergeCell ref="C169:D169"/>
    <mergeCell ref="B170:E170"/>
    <mergeCell ref="B171:E171"/>
    <mergeCell ref="B172:E172"/>
    <mergeCell ref="B156:D156"/>
    <mergeCell ref="B157:E157"/>
    <mergeCell ref="B159:B162"/>
    <mergeCell ref="C162:D162"/>
    <mergeCell ref="B163:D163"/>
    <mergeCell ref="B148:D148"/>
    <mergeCell ref="B149:E149"/>
    <mergeCell ref="B151:B155"/>
    <mergeCell ref="B112:E112"/>
    <mergeCell ref="B113:B116"/>
    <mergeCell ref="C116:D116"/>
    <mergeCell ref="C106:D106"/>
    <mergeCell ref="B117:D11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IPSantarem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Baptista</dc:creator>
  <cp:lastModifiedBy>suporte esav</cp:lastModifiedBy>
  <dcterms:created xsi:type="dcterms:W3CDTF">2025-11-25T10:11:32Z</dcterms:created>
  <dcterms:modified xsi:type="dcterms:W3CDTF">2025-11-28T14:48:23Z</dcterms:modified>
</cp:coreProperties>
</file>